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4.xml" ContentType="application/vnd.ms-excel.controlproperties+xml"/>
  <Override PartName="/xl/drawings/drawing4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I:\40016 Immobilienumfrage\05 Bericht\2021_2Q\Preiserwartungsindizes für Homepage\"/>
    </mc:Choice>
  </mc:AlternateContent>
  <xr:revisionPtr revIDLastSave="0" documentId="8_{8FFEB4BB-1F8D-46E7-B6E2-491B0EF2AC13}" xr6:coauthVersionLast="46" xr6:coauthVersionMax="46" xr10:uidLastSave="{00000000-0000-0000-0000-000000000000}"/>
  <bookViews>
    <workbookView xWindow="38280" yWindow="-120" windowWidth="38640" windowHeight="21240" xr2:uid="{631A160D-4E15-4CED-971A-BDC128120292}"/>
  </bookViews>
  <sheets>
    <sheet name="UEB" sheetId="40" r:id="rId1"/>
    <sheet name="CH" sheetId="24" r:id="rId2"/>
    <sheet name="REG_DEF" sheetId="39" r:id="rId3"/>
    <sheet name="FPRE_REG" sheetId="37" r:id="rId4"/>
    <sheet name="te" sheetId="22" state="hidden" r:id="rId5"/>
    <sheet name="hi" sheetId="3" state="hidden" r:id="rId6"/>
    <sheet name="Fragen" sheetId="7" state="hidden" r:id="rId7"/>
    <sheet name="ch_hev_ung_dat" sheetId="25" state="hidden" r:id="rId8"/>
    <sheet name="ch_hev_dat" sheetId="20" state="hidden" r:id="rId9"/>
    <sheet name="ch_verkettung" sheetId="36" state="hidden" r:id="rId10"/>
    <sheet name="ch_fpre_dat" sheetId="10" state="hidden" r:id="rId11"/>
    <sheet name="reg_fpre_dat" sheetId="11" state="hidden" r:id="rId12"/>
  </sheets>
  <definedNames>
    <definedName name="_xlnm._FilterDatabase" localSheetId="1" hidden="1">CH!$C$12:$G$84</definedName>
    <definedName name="_xlnm._FilterDatabase" localSheetId="10" hidden="1">ch_fpre_dat!$A$1:$AB$679</definedName>
    <definedName name="_xlnm._FilterDatabase" localSheetId="8" hidden="1">ch_hev_dat!$A$1:$AB$1</definedName>
    <definedName name="_xlnm._FilterDatabase" localSheetId="7" hidden="1">ch_hev_ung_dat!$B$1:$J$320</definedName>
    <definedName name="_xlnm._FilterDatabase" localSheetId="9" hidden="1">ch_verkettung!$A$1:$AM$1064</definedName>
    <definedName name="_xlnm._FilterDatabase" localSheetId="11" hidden="1">reg_fpre_dat!$A$1:$K$3041</definedName>
    <definedName name="_xlnm.Print_Area" localSheetId="2">REG_DEF!$B$1:$N$55</definedName>
    <definedName name="_xlnm.Print_Area" localSheetId="0">UEB!$B$1:$N$37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82" i="24" l="1"/>
  <c r="E82" i="24"/>
  <c r="A1116" i="36"/>
  <c r="A1117" i="36"/>
  <c r="A1118" i="36"/>
  <c r="A1119" i="36"/>
  <c r="A1120" i="36"/>
  <c r="A1121" i="36"/>
  <c r="A1122" i="36"/>
  <c r="A1123" i="36"/>
  <c r="A1124" i="36"/>
  <c r="A1125" i="36"/>
  <c r="A1126" i="36"/>
  <c r="A1127" i="36"/>
  <c r="A1128" i="36"/>
  <c r="A1129" i="36"/>
  <c r="A1130" i="36"/>
  <c r="A1131" i="36"/>
  <c r="A1132" i="36"/>
  <c r="AC33" i="11" l="1"/>
  <c r="AM38" i="11"/>
  <c r="AK38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59" i="22"/>
  <c r="C39" i="37" l="1"/>
  <c r="I20" i="37"/>
  <c r="I44" i="37" l="1"/>
  <c r="I23" i="24"/>
  <c r="I48" i="24"/>
  <c r="C83" i="24"/>
  <c r="A81" i="22"/>
  <c r="A69" i="22" l="1"/>
  <c r="A70" i="22"/>
  <c r="A71" i="22"/>
  <c r="A72" i="22"/>
  <c r="A73" i="22"/>
  <c r="A74" i="22"/>
  <c r="A75" i="22"/>
  <c r="A76" i="22"/>
  <c r="A77" i="22"/>
  <c r="A78" i="22" l="1"/>
  <c r="A80" i="22"/>
  <c r="A79" i="22"/>
  <c r="A1115" i="36" l="1"/>
  <c r="AC32" i="11" l="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1099" i="36" l="1"/>
  <c r="A1100" i="36"/>
  <c r="A1101" i="36"/>
  <c r="A1102" i="36"/>
  <c r="A1103" i="36"/>
  <c r="A1104" i="36"/>
  <c r="A1105" i="36"/>
  <c r="A1106" i="36"/>
  <c r="A1107" i="36"/>
  <c r="A1108" i="36"/>
  <c r="A1109" i="36"/>
  <c r="A1110" i="36"/>
  <c r="A1111" i="36"/>
  <c r="A1112" i="36"/>
  <c r="A1113" i="36"/>
  <c r="A1114" i="36"/>
  <c r="N39" i="3" l="1"/>
  <c r="N38" i="3"/>
  <c r="N37" i="3"/>
  <c r="A64" i="22"/>
  <c r="A68" i="22"/>
  <c r="A67" i="22"/>
  <c r="A66" i="22"/>
  <c r="A65" i="22"/>
  <c r="O34" i="3" l="1"/>
  <c r="A1098" i="36"/>
  <c r="A1097" i="36"/>
  <c r="A1096" i="36"/>
  <c r="A1095" i="36"/>
  <c r="A1094" i="36"/>
  <c r="A1093" i="36"/>
  <c r="A1092" i="36"/>
  <c r="A1091" i="36"/>
  <c r="A1090" i="36"/>
  <c r="A1089" i="36"/>
  <c r="A1088" i="36"/>
  <c r="A1087" i="36"/>
  <c r="A1086" i="36"/>
  <c r="A1085" i="36"/>
  <c r="A1084" i="36"/>
  <c r="A1083" i="36"/>
  <c r="A1082" i="36"/>
  <c r="D80" i="24"/>
  <c r="E80" i="24"/>
  <c r="AC31" i="11" l="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1065" i="36" l="1"/>
  <c r="A1066" i="36"/>
  <c r="A1067" i="36"/>
  <c r="A1068" i="36"/>
  <c r="A1069" i="36"/>
  <c r="A1070" i="36"/>
  <c r="A1071" i="36"/>
  <c r="A1072" i="36"/>
  <c r="A1073" i="36"/>
  <c r="A1074" i="36"/>
  <c r="A1075" i="36"/>
  <c r="A1076" i="36"/>
  <c r="A1077" i="36"/>
  <c r="A1078" i="36"/>
  <c r="A1079" i="36"/>
  <c r="A1080" i="36"/>
  <c r="A1081" i="36"/>
  <c r="AC30" i="11"/>
  <c r="A2530" i="11" l="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D78" i="24" l="1"/>
  <c r="E78" i="24"/>
  <c r="AC28" i="11"/>
  <c r="AC29" i="11"/>
  <c r="A2402" i="11" l="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1048" i="36" l="1"/>
  <c r="A1049" i="36"/>
  <c r="A1050" i="36"/>
  <c r="A1051" i="36"/>
  <c r="A1052" i="36"/>
  <c r="A1053" i="36"/>
  <c r="A1054" i="36"/>
  <c r="A1055" i="36"/>
  <c r="A1056" i="36"/>
  <c r="A1057" i="36"/>
  <c r="A1058" i="36"/>
  <c r="A1059" i="36"/>
  <c r="A1060" i="36"/>
  <c r="A1061" i="36"/>
  <c r="A1062" i="36"/>
  <c r="A1063" i="36"/>
  <c r="A1064" i="36"/>
  <c r="E76" i="24" l="1"/>
  <c r="D76" i="24"/>
  <c r="A76" i="24"/>
  <c r="AC27" i="11"/>
  <c r="A2274" i="11" l="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1031" i="36"/>
  <c r="A1032" i="36"/>
  <c r="A1033" i="36"/>
  <c r="A1034" i="36"/>
  <c r="A1035" i="36"/>
  <c r="A1036" i="36"/>
  <c r="A1037" i="36"/>
  <c r="A1038" i="36"/>
  <c r="A1039" i="36"/>
  <c r="A1040" i="36"/>
  <c r="A1041" i="36"/>
  <c r="A1042" i="36"/>
  <c r="A1043" i="36"/>
  <c r="A1044" i="36"/>
  <c r="A1045" i="36"/>
  <c r="A1046" i="36"/>
  <c r="A1047" i="36"/>
  <c r="A1014" i="36" l="1"/>
  <c r="A1015" i="36"/>
  <c r="A1016" i="36"/>
  <c r="A1017" i="36"/>
  <c r="A1018" i="36"/>
  <c r="A1019" i="36"/>
  <c r="A1020" i="36"/>
  <c r="A1021" i="36"/>
  <c r="A1022" i="36"/>
  <c r="A1023" i="36"/>
  <c r="A1024" i="36"/>
  <c r="A1025" i="36"/>
  <c r="A1026" i="36"/>
  <c r="A1027" i="36"/>
  <c r="A1028" i="36"/>
  <c r="A1029" i="36"/>
  <c r="A1030" i="36"/>
  <c r="A71" i="24"/>
  <c r="A72" i="24"/>
  <c r="A73" i="24"/>
  <c r="A74" i="24"/>
  <c r="A75" i="24"/>
  <c r="A77" i="24"/>
  <c r="A2273" i="11"/>
  <c r="A2272" i="11"/>
  <c r="A2271" i="11"/>
  <c r="A2270" i="11"/>
  <c r="A2269" i="11"/>
  <c r="A2268" i="11"/>
  <c r="A2267" i="11"/>
  <c r="A2266" i="11"/>
  <c r="A2265" i="11"/>
  <c r="A2264" i="11"/>
  <c r="A2263" i="11"/>
  <c r="A2262" i="11"/>
  <c r="A2261" i="11"/>
  <c r="A2260" i="11"/>
  <c r="A2259" i="11"/>
  <c r="A2258" i="11"/>
  <c r="A2257" i="11"/>
  <c r="A2256" i="11"/>
  <c r="A2255" i="11"/>
  <c r="A2254" i="11"/>
  <c r="A2253" i="11"/>
  <c r="A2252" i="11"/>
  <c r="A2251" i="11"/>
  <c r="A2250" i="11"/>
  <c r="A2249" i="11"/>
  <c r="A2248" i="11"/>
  <c r="A2247" i="11"/>
  <c r="A2246" i="11"/>
  <c r="A2245" i="11"/>
  <c r="A2244" i="11"/>
  <c r="A2243" i="11"/>
  <c r="A2242" i="11"/>
  <c r="A2241" i="11"/>
  <c r="A2240" i="11"/>
  <c r="A2239" i="11"/>
  <c r="A2238" i="11"/>
  <c r="A2237" i="11"/>
  <c r="A2236" i="11"/>
  <c r="A2235" i="11"/>
  <c r="A2234" i="11"/>
  <c r="A2233" i="11"/>
  <c r="A2232" i="11"/>
  <c r="A2231" i="11"/>
  <c r="A2230" i="11"/>
  <c r="A2229" i="11"/>
  <c r="A2228" i="11"/>
  <c r="A2227" i="11"/>
  <c r="A2226" i="11"/>
  <c r="A2225" i="11"/>
  <c r="A2224" i="11"/>
  <c r="A2223" i="11"/>
  <c r="A2222" i="11"/>
  <c r="A2221" i="11"/>
  <c r="A2220" i="11"/>
  <c r="A2219" i="11"/>
  <c r="A2218" i="11"/>
  <c r="A2217" i="11"/>
  <c r="A2216" i="11"/>
  <c r="A2215" i="11"/>
  <c r="A2214" i="11"/>
  <c r="A2213" i="11"/>
  <c r="A2212" i="11"/>
  <c r="A2211" i="11"/>
  <c r="A2210" i="11"/>
  <c r="A2209" i="11"/>
  <c r="A2208" i="11"/>
  <c r="A2207" i="11"/>
  <c r="A2206" i="11"/>
  <c r="A2205" i="11"/>
  <c r="A2204" i="11"/>
  <c r="A2203" i="11"/>
  <c r="A2202" i="11"/>
  <c r="A2201" i="11"/>
  <c r="A2200" i="11"/>
  <c r="A2199" i="11"/>
  <c r="A2198" i="11"/>
  <c r="A2197" i="11"/>
  <c r="A2196" i="11"/>
  <c r="A2195" i="11"/>
  <c r="A2194" i="11"/>
  <c r="A2193" i="11"/>
  <c r="A2192" i="11"/>
  <c r="A2191" i="11"/>
  <c r="A2190" i="11"/>
  <c r="A2189" i="11"/>
  <c r="A2188" i="11"/>
  <c r="A2187" i="11"/>
  <c r="A2186" i="11"/>
  <c r="A2185" i="11"/>
  <c r="A2184" i="11"/>
  <c r="A2183" i="11"/>
  <c r="A2182" i="11"/>
  <c r="A2181" i="11"/>
  <c r="A2180" i="11"/>
  <c r="A2179" i="11"/>
  <c r="A2178" i="11"/>
  <c r="A2177" i="11"/>
  <c r="A2176" i="11"/>
  <c r="A2175" i="11"/>
  <c r="A2174" i="11"/>
  <c r="A2173" i="11"/>
  <c r="A2172" i="11"/>
  <c r="A2171" i="11"/>
  <c r="A2170" i="11"/>
  <c r="A2169" i="11"/>
  <c r="A2168" i="11"/>
  <c r="A2167" i="11"/>
  <c r="A2166" i="11"/>
  <c r="A2165" i="11"/>
  <c r="A2164" i="11"/>
  <c r="A2163" i="11"/>
  <c r="A2162" i="11"/>
  <c r="A2161" i="11"/>
  <c r="A2160" i="11"/>
  <c r="A2159" i="11"/>
  <c r="A2158" i="11"/>
  <c r="A2157" i="11"/>
  <c r="A2156" i="11"/>
  <c r="A2155" i="11"/>
  <c r="A2154" i="11"/>
  <c r="A2153" i="11"/>
  <c r="A2152" i="11"/>
  <c r="A2151" i="11"/>
  <c r="A2150" i="11"/>
  <c r="A2149" i="11"/>
  <c r="A2148" i="11"/>
  <c r="A2147" i="11"/>
  <c r="A2146" i="11"/>
  <c r="A2145" i="11"/>
  <c r="A2144" i="11"/>
  <c r="A2143" i="11"/>
  <c r="A2142" i="11"/>
  <c r="A2141" i="11"/>
  <c r="A2140" i="11"/>
  <c r="A2139" i="11"/>
  <c r="A2138" i="11"/>
  <c r="A2137" i="11"/>
  <c r="A2136" i="11"/>
  <c r="A2135" i="11"/>
  <c r="A2134" i="11"/>
  <c r="A2133" i="11"/>
  <c r="A2132" i="11"/>
  <c r="A2131" i="11"/>
  <c r="A2130" i="11"/>
  <c r="A2129" i="11"/>
  <c r="A2128" i="11"/>
  <c r="A2127" i="11"/>
  <c r="A2126" i="11"/>
  <c r="A2125" i="11"/>
  <c r="A2124" i="11"/>
  <c r="A2123" i="11"/>
  <c r="A2122" i="11"/>
  <c r="A2121" i="11"/>
  <c r="A2120" i="11"/>
  <c r="A2119" i="11"/>
  <c r="A2118" i="11"/>
  <c r="A2117" i="11"/>
  <c r="A2116" i="11"/>
  <c r="A2115" i="11"/>
  <c r="A2114" i="11"/>
  <c r="A2113" i="11"/>
  <c r="A2112" i="11"/>
  <c r="A2111" i="11"/>
  <c r="A2110" i="11"/>
  <c r="A2109" i="11"/>
  <c r="A2108" i="11"/>
  <c r="A2107" i="11"/>
  <c r="A2106" i="11"/>
  <c r="A2105" i="11"/>
  <c r="A2104" i="11"/>
  <c r="A2103" i="11"/>
  <c r="A2102" i="11"/>
  <c r="A2101" i="11"/>
  <c r="A2100" i="11"/>
  <c r="A2099" i="11"/>
  <c r="A2098" i="11"/>
  <c r="A2097" i="11"/>
  <c r="A2096" i="11"/>
  <c r="A2095" i="11"/>
  <c r="A2094" i="11"/>
  <c r="A2093" i="11"/>
  <c r="A2092" i="11"/>
  <c r="A2091" i="11"/>
  <c r="A2090" i="11"/>
  <c r="A2089" i="11"/>
  <c r="A2088" i="11"/>
  <c r="A2087" i="11"/>
  <c r="A2086" i="11"/>
  <c r="A2085" i="11"/>
  <c r="A2084" i="11"/>
  <c r="A2083" i="11"/>
  <c r="A2082" i="11"/>
  <c r="A2081" i="11"/>
  <c r="A2080" i="11"/>
  <c r="A2079" i="11"/>
  <c r="A2078" i="11"/>
  <c r="A2077" i="11"/>
  <c r="A2076" i="11"/>
  <c r="A2075" i="11"/>
  <c r="A2074" i="11"/>
  <c r="A2073" i="11"/>
  <c r="A2072" i="11"/>
  <c r="A2071" i="11"/>
  <c r="A2070" i="11"/>
  <c r="A2069" i="11"/>
  <c r="A2068" i="11"/>
  <c r="A2067" i="11"/>
  <c r="A2066" i="11"/>
  <c r="A2065" i="11"/>
  <c r="A2064" i="11"/>
  <c r="A2063" i="11"/>
  <c r="A2062" i="11"/>
  <c r="A2061" i="11"/>
  <c r="A2060" i="11"/>
  <c r="A2059" i="11"/>
  <c r="A2058" i="11"/>
  <c r="A2057" i="11"/>
  <c r="A2056" i="11"/>
  <c r="A2055" i="11"/>
  <c r="A2054" i="11"/>
  <c r="A2053" i="11"/>
  <c r="A2052" i="11"/>
  <c r="A2051" i="11"/>
  <c r="A2050" i="11"/>
  <c r="A2049" i="11"/>
  <c r="A2048" i="11"/>
  <c r="A2047" i="11"/>
  <c r="A2046" i="11"/>
  <c r="A2045" i="11"/>
  <c r="A2044" i="11"/>
  <c r="A2043" i="11"/>
  <c r="A2042" i="11"/>
  <c r="A2041" i="11"/>
  <c r="A2040" i="11"/>
  <c r="A2039" i="11"/>
  <c r="A2038" i="11"/>
  <c r="A2037" i="11"/>
  <c r="A2036" i="11"/>
  <c r="A2035" i="11"/>
  <c r="A2034" i="11"/>
  <c r="A2033" i="11"/>
  <c r="A2032" i="11"/>
  <c r="A2031" i="11"/>
  <c r="A2030" i="11"/>
  <c r="A2029" i="11"/>
  <c r="A2028" i="11"/>
  <c r="A2027" i="11"/>
  <c r="A2026" i="11"/>
  <c r="A2025" i="11"/>
  <c r="A2024" i="11"/>
  <c r="A2023" i="11"/>
  <c r="A2022" i="11"/>
  <c r="A2021" i="11"/>
  <c r="A2020" i="11"/>
  <c r="A2019" i="11"/>
  <c r="A2018" i="11"/>
  <c r="A2017" i="11"/>
  <c r="A2016" i="11"/>
  <c r="A2015" i="11"/>
  <c r="A2014" i="11"/>
  <c r="A2013" i="11"/>
  <c r="A2012" i="11"/>
  <c r="A2011" i="11"/>
  <c r="A2010" i="11"/>
  <c r="A2009" i="11"/>
  <c r="A2008" i="11"/>
  <c r="A2007" i="11"/>
  <c r="A2006" i="11"/>
  <c r="A2005" i="11"/>
  <c r="A2004" i="11"/>
  <c r="A2003" i="11"/>
  <c r="A2002" i="11"/>
  <c r="A2001" i="11"/>
  <c r="A2000" i="11"/>
  <c r="A1999" i="11"/>
  <c r="A1998" i="11"/>
  <c r="A1997" i="11"/>
  <c r="A1996" i="11"/>
  <c r="A1995" i="11"/>
  <c r="A1994" i="11"/>
  <c r="A1993" i="11"/>
  <c r="A1992" i="11"/>
  <c r="A1991" i="11"/>
  <c r="A1990" i="11"/>
  <c r="A1989" i="11"/>
  <c r="A1988" i="11"/>
  <c r="A1987" i="11"/>
  <c r="A1986" i="11"/>
  <c r="A1985" i="11"/>
  <c r="A1984" i="11"/>
  <c r="A1983" i="11"/>
  <c r="A1982" i="11"/>
  <c r="A1981" i="11"/>
  <c r="A1980" i="11"/>
  <c r="A1979" i="11"/>
  <c r="A1978" i="11"/>
  <c r="A1977" i="11"/>
  <c r="A1976" i="11"/>
  <c r="A1975" i="11"/>
  <c r="A1974" i="11"/>
  <c r="A1973" i="11"/>
  <c r="A1972" i="11"/>
  <c r="A1971" i="11"/>
  <c r="A1970" i="11"/>
  <c r="A1969" i="11"/>
  <c r="A1968" i="11"/>
  <c r="A1967" i="11"/>
  <c r="A1966" i="11"/>
  <c r="A1965" i="11"/>
  <c r="A1964" i="11"/>
  <c r="A1963" i="11"/>
  <c r="A1962" i="11"/>
  <c r="A1961" i="11"/>
  <c r="A1960" i="11"/>
  <c r="A1959" i="11"/>
  <c r="A1958" i="11"/>
  <c r="A1957" i="11"/>
  <c r="A1956" i="11"/>
  <c r="A1955" i="11"/>
  <c r="A1954" i="11"/>
  <c r="A1953" i="11"/>
  <c r="A1952" i="11"/>
  <c r="A1951" i="11"/>
  <c r="A1950" i="11"/>
  <c r="A1949" i="11"/>
  <c r="A1948" i="11"/>
  <c r="A1947" i="11"/>
  <c r="A1946" i="11"/>
  <c r="A1945" i="11"/>
  <c r="A1944" i="11"/>
  <c r="A1943" i="11"/>
  <c r="A1942" i="11"/>
  <c r="A1941" i="11"/>
  <c r="A1940" i="11"/>
  <c r="A1939" i="11"/>
  <c r="A1938" i="11"/>
  <c r="A1937" i="11"/>
  <c r="A1936" i="11"/>
  <c r="A1935" i="11"/>
  <c r="A1934" i="11"/>
  <c r="A1933" i="11"/>
  <c r="A1932" i="11"/>
  <c r="A1931" i="11"/>
  <c r="A1930" i="11"/>
  <c r="A1929" i="11"/>
  <c r="A1928" i="11"/>
  <c r="A1927" i="11"/>
  <c r="A1926" i="11"/>
  <c r="A1925" i="11"/>
  <c r="A1924" i="11"/>
  <c r="A1923" i="11"/>
  <c r="A1922" i="11"/>
  <c r="A1921" i="11"/>
  <c r="A1920" i="11"/>
  <c r="A1919" i="11"/>
  <c r="A1918" i="11"/>
  <c r="A1917" i="11"/>
  <c r="A1916" i="11"/>
  <c r="A1915" i="11"/>
  <c r="A1914" i="11"/>
  <c r="A1913" i="11"/>
  <c r="A1912" i="11"/>
  <c r="A1911" i="11"/>
  <c r="A1910" i="11"/>
  <c r="A1909" i="11"/>
  <c r="A1908" i="11"/>
  <c r="A1907" i="11"/>
  <c r="A1906" i="11"/>
  <c r="A1905" i="11"/>
  <c r="A1904" i="11"/>
  <c r="A1903" i="11"/>
  <c r="A1902" i="11"/>
  <c r="A1901" i="11"/>
  <c r="A1900" i="11"/>
  <c r="A1899" i="11"/>
  <c r="A1898" i="11"/>
  <c r="A1897" i="11"/>
  <c r="A1896" i="11"/>
  <c r="A1895" i="11"/>
  <c r="A1894" i="11"/>
  <c r="A1893" i="11"/>
  <c r="A1892" i="11"/>
  <c r="A1891" i="11"/>
  <c r="A1890" i="11"/>
  <c r="A1889" i="11"/>
  <c r="A1888" i="11"/>
  <c r="A1887" i="11"/>
  <c r="A1886" i="11"/>
  <c r="A1885" i="11"/>
  <c r="A1884" i="11"/>
  <c r="A1883" i="11"/>
  <c r="A1882" i="11"/>
  <c r="A1881" i="11"/>
  <c r="A1880" i="11"/>
  <c r="A1879" i="11"/>
  <c r="A1878" i="11"/>
  <c r="A1877" i="11"/>
  <c r="A1876" i="11"/>
  <c r="A1875" i="11"/>
  <c r="A1874" i="11"/>
  <c r="A1873" i="11"/>
  <c r="A1872" i="11"/>
  <c r="A1871" i="11"/>
  <c r="A1870" i="11"/>
  <c r="A1869" i="11"/>
  <c r="A1868" i="11"/>
  <c r="A1867" i="11"/>
  <c r="A1866" i="11"/>
  <c r="A1865" i="11"/>
  <c r="A1864" i="11"/>
  <c r="A1863" i="11"/>
  <c r="A1862" i="11"/>
  <c r="A1861" i="11"/>
  <c r="A1860" i="11"/>
  <c r="A1859" i="11"/>
  <c r="A1858" i="11"/>
  <c r="A1857" i="11"/>
  <c r="A1856" i="11"/>
  <c r="A1855" i="11"/>
  <c r="A1854" i="11"/>
  <c r="A1853" i="11"/>
  <c r="A1852" i="11"/>
  <c r="A1851" i="11"/>
  <c r="A1850" i="11"/>
  <c r="A1849" i="11"/>
  <c r="A1848" i="11"/>
  <c r="A1847" i="11"/>
  <c r="A1846" i="11"/>
  <c r="A1845" i="11"/>
  <c r="A1844" i="11"/>
  <c r="A1843" i="11"/>
  <c r="A1842" i="11"/>
  <c r="A1841" i="11"/>
  <c r="A1840" i="11"/>
  <c r="A1839" i="11"/>
  <c r="A1838" i="11"/>
  <c r="A1837" i="11"/>
  <c r="A1836" i="11"/>
  <c r="A1835" i="11"/>
  <c r="A1834" i="11"/>
  <c r="A1833" i="11"/>
  <c r="A1832" i="11"/>
  <c r="A1831" i="11"/>
  <c r="A1830" i="11"/>
  <c r="A1829" i="11"/>
  <c r="A1828" i="11"/>
  <c r="A1827" i="11"/>
  <c r="A1826" i="11"/>
  <c r="A1825" i="11"/>
  <c r="A1824" i="11"/>
  <c r="A1823" i="11"/>
  <c r="A1822" i="11"/>
  <c r="A1821" i="11"/>
  <c r="A1820" i="11"/>
  <c r="A1819" i="11"/>
  <c r="A1818" i="11"/>
  <c r="A1817" i="11"/>
  <c r="A1816" i="11"/>
  <c r="A1815" i="11"/>
  <c r="A1814" i="11"/>
  <c r="A1813" i="11"/>
  <c r="A1812" i="11"/>
  <c r="A1811" i="11"/>
  <c r="A1810" i="11"/>
  <c r="A1809" i="11"/>
  <c r="A1808" i="11"/>
  <c r="A1807" i="11"/>
  <c r="A1806" i="11"/>
  <c r="A1805" i="11"/>
  <c r="A1804" i="11"/>
  <c r="A1803" i="11"/>
  <c r="A1802" i="11"/>
  <c r="A1801" i="11"/>
  <c r="A1800" i="11"/>
  <c r="A1799" i="11"/>
  <c r="A1798" i="11"/>
  <c r="A1797" i="11"/>
  <c r="A1796" i="11"/>
  <c r="A1795" i="11"/>
  <c r="A1794" i="11"/>
  <c r="A1793" i="11"/>
  <c r="A1792" i="11"/>
  <c r="A1791" i="11"/>
  <c r="A1790" i="11"/>
  <c r="A1789" i="11"/>
  <c r="A1788" i="11"/>
  <c r="A1787" i="11"/>
  <c r="A1786" i="11"/>
  <c r="A1785" i="11"/>
  <c r="A1784" i="11"/>
  <c r="A1783" i="11"/>
  <c r="A1782" i="11"/>
  <c r="A1781" i="11"/>
  <c r="A1780" i="11"/>
  <c r="A1779" i="11"/>
  <c r="A1778" i="11"/>
  <c r="A1777" i="11"/>
  <c r="A1776" i="11"/>
  <c r="A1775" i="11"/>
  <c r="A1774" i="11"/>
  <c r="A1773" i="11"/>
  <c r="A1772" i="11"/>
  <c r="A1771" i="11"/>
  <c r="A1770" i="11"/>
  <c r="A1769" i="11"/>
  <c r="A1768" i="11"/>
  <c r="A1767" i="11"/>
  <c r="A1766" i="11"/>
  <c r="A1765" i="11"/>
  <c r="A1764" i="11"/>
  <c r="A1763" i="11"/>
  <c r="A1762" i="11"/>
  <c r="A1761" i="11"/>
  <c r="A1760" i="11"/>
  <c r="A1759" i="11"/>
  <c r="A1758" i="11"/>
  <c r="A1757" i="11"/>
  <c r="A1756" i="11"/>
  <c r="A1755" i="11"/>
  <c r="A1754" i="11"/>
  <c r="A1753" i="11"/>
  <c r="A1752" i="11"/>
  <c r="A1751" i="11"/>
  <c r="A1750" i="11"/>
  <c r="A1749" i="11"/>
  <c r="A1748" i="11"/>
  <c r="A1747" i="11"/>
  <c r="A1746" i="11"/>
  <c r="A1745" i="11"/>
  <c r="A1744" i="11"/>
  <c r="A1743" i="11"/>
  <c r="A1742" i="11"/>
  <c r="A1741" i="11"/>
  <c r="A1740" i="11"/>
  <c r="A1739" i="11"/>
  <c r="A1738" i="11"/>
  <c r="A1737" i="11"/>
  <c r="A1736" i="11"/>
  <c r="A1735" i="11"/>
  <c r="A1734" i="11"/>
  <c r="A1733" i="11"/>
  <c r="A1732" i="11"/>
  <c r="A1731" i="11"/>
  <c r="A1730" i="11"/>
  <c r="A1729" i="11"/>
  <c r="A1728" i="11"/>
  <c r="A1727" i="11"/>
  <c r="A1726" i="11"/>
  <c r="A1725" i="11"/>
  <c r="A1724" i="11"/>
  <c r="A1723" i="11"/>
  <c r="A1722" i="11"/>
  <c r="A1721" i="11"/>
  <c r="A1720" i="11"/>
  <c r="A1719" i="11"/>
  <c r="A1718" i="11"/>
  <c r="A1717" i="11"/>
  <c r="A1716" i="11"/>
  <c r="A1715" i="11"/>
  <c r="A1714" i="11"/>
  <c r="A1713" i="11"/>
  <c r="A1712" i="11"/>
  <c r="A1711" i="11"/>
  <c r="A1710" i="11"/>
  <c r="A1709" i="11"/>
  <c r="A1708" i="11"/>
  <c r="A1707" i="11"/>
  <c r="A1706" i="11"/>
  <c r="A1705" i="11"/>
  <c r="A1704" i="11"/>
  <c r="A1703" i="11"/>
  <c r="A1702" i="11"/>
  <c r="A1701" i="11"/>
  <c r="A1700" i="11"/>
  <c r="A1699" i="11"/>
  <c r="A1698" i="11"/>
  <c r="A1697" i="11"/>
  <c r="A1696" i="11"/>
  <c r="A1695" i="11"/>
  <c r="A1694" i="11"/>
  <c r="A1693" i="11"/>
  <c r="A1692" i="11"/>
  <c r="A1691" i="11"/>
  <c r="A1690" i="11"/>
  <c r="A1689" i="11"/>
  <c r="A1688" i="11"/>
  <c r="A1687" i="11"/>
  <c r="A1686" i="11"/>
  <c r="A1685" i="11"/>
  <c r="A1684" i="11"/>
  <c r="A1683" i="11"/>
  <c r="A1682" i="11"/>
  <c r="A1681" i="11"/>
  <c r="A1680" i="11"/>
  <c r="A1679" i="11"/>
  <c r="A1678" i="11"/>
  <c r="A1677" i="11"/>
  <c r="A1676" i="11"/>
  <c r="A1675" i="11"/>
  <c r="A1674" i="11"/>
  <c r="A1673" i="11"/>
  <c r="A1672" i="11"/>
  <c r="A1671" i="11"/>
  <c r="A1670" i="11"/>
  <c r="A1669" i="11"/>
  <c r="A1668" i="11"/>
  <c r="A1667" i="11"/>
  <c r="A1666" i="11"/>
  <c r="A1665" i="11"/>
  <c r="A1664" i="11"/>
  <c r="A1663" i="11"/>
  <c r="A1662" i="11"/>
  <c r="A1661" i="11"/>
  <c r="A1660" i="11"/>
  <c r="A1659" i="11"/>
  <c r="A1658" i="11"/>
  <c r="A1657" i="11"/>
  <c r="A1656" i="11"/>
  <c r="A1655" i="11"/>
  <c r="A1654" i="11"/>
  <c r="A1653" i="11"/>
  <c r="A1652" i="11"/>
  <c r="A1651" i="11"/>
  <c r="A1650" i="11"/>
  <c r="A1649" i="11"/>
  <c r="A1648" i="11"/>
  <c r="A1647" i="11"/>
  <c r="A1646" i="11"/>
  <c r="A1645" i="11"/>
  <c r="A1644" i="11"/>
  <c r="A1643" i="11"/>
  <c r="A1642" i="11"/>
  <c r="A1641" i="11"/>
  <c r="A1640" i="11"/>
  <c r="A1639" i="11"/>
  <c r="A1638" i="11"/>
  <c r="A1637" i="11"/>
  <c r="A1636" i="11"/>
  <c r="A1635" i="11"/>
  <c r="A1634" i="11"/>
  <c r="A1633" i="11"/>
  <c r="A1632" i="11"/>
  <c r="A1631" i="11"/>
  <c r="A1630" i="11"/>
  <c r="A1629" i="11"/>
  <c r="A1628" i="11"/>
  <c r="A1627" i="11"/>
  <c r="A1626" i="11"/>
  <c r="A1625" i="11"/>
  <c r="A1624" i="11"/>
  <c r="A1623" i="11"/>
  <c r="A1622" i="11"/>
  <c r="A1621" i="11"/>
  <c r="A1620" i="11"/>
  <c r="A1619" i="11"/>
  <c r="A1618" i="11"/>
  <c r="A1617" i="11"/>
  <c r="A1616" i="11"/>
  <c r="A1615" i="11"/>
  <c r="A1614" i="11"/>
  <c r="A1613" i="11"/>
  <c r="A1612" i="11"/>
  <c r="A1611" i="11"/>
  <c r="A1610" i="11"/>
  <c r="A1609" i="11"/>
  <c r="A1608" i="11"/>
  <c r="A1607" i="11"/>
  <c r="A1606" i="11"/>
  <c r="A1605" i="11"/>
  <c r="A1604" i="11"/>
  <c r="A1603" i="11"/>
  <c r="A1602" i="11"/>
  <c r="A1601" i="11"/>
  <c r="A1600" i="11"/>
  <c r="A1599" i="11"/>
  <c r="A1598" i="11"/>
  <c r="A1597" i="11"/>
  <c r="A1596" i="11"/>
  <c r="A1595" i="11"/>
  <c r="A1594" i="11"/>
  <c r="A1593" i="11"/>
  <c r="A1592" i="11"/>
  <c r="A1591" i="11"/>
  <c r="A1590" i="11"/>
  <c r="A1589" i="11"/>
  <c r="A1588" i="11"/>
  <c r="A1587" i="11"/>
  <c r="A1586" i="11"/>
  <c r="A1585" i="11"/>
  <c r="A1584" i="11"/>
  <c r="A1583" i="11"/>
  <c r="A1582" i="11"/>
  <c r="A1581" i="11"/>
  <c r="A1580" i="11"/>
  <c r="A1579" i="11"/>
  <c r="A1578" i="11"/>
  <c r="A1577" i="11"/>
  <c r="A1576" i="11"/>
  <c r="A1575" i="11"/>
  <c r="A1574" i="11"/>
  <c r="A1573" i="11"/>
  <c r="A1572" i="11"/>
  <c r="A1571" i="11"/>
  <c r="A1570" i="11"/>
  <c r="A1569" i="11"/>
  <c r="A1568" i="11"/>
  <c r="A1567" i="11"/>
  <c r="A1566" i="11"/>
  <c r="A1565" i="11"/>
  <c r="A1564" i="11"/>
  <c r="A1563" i="11"/>
  <c r="A1562" i="11"/>
  <c r="A1561" i="11"/>
  <c r="A1560" i="11"/>
  <c r="A1559" i="11"/>
  <c r="A1558" i="11"/>
  <c r="A1557" i="11"/>
  <c r="A1556" i="11"/>
  <c r="A1555" i="11"/>
  <c r="A1554" i="11"/>
  <c r="A1553" i="11"/>
  <c r="A1552" i="11"/>
  <c r="A1551" i="11"/>
  <c r="A1550" i="11"/>
  <c r="A1549" i="11"/>
  <c r="A1548" i="11"/>
  <c r="A1547" i="11"/>
  <c r="A1546" i="11"/>
  <c r="A1545" i="11"/>
  <c r="A1544" i="11"/>
  <c r="A1543" i="11"/>
  <c r="A1542" i="11"/>
  <c r="A1541" i="11"/>
  <c r="A1540" i="11"/>
  <c r="A1539" i="11"/>
  <c r="A1538" i="11"/>
  <c r="A1537" i="11"/>
  <c r="A1536" i="11"/>
  <c r="A1535" i="11"/>
  <c r="A1534" i="11"/>
  <c r="A1533" i="11"/>
  <c r="A1532" i="11"/>
  <c r="A1531" i="11"/>
  <c r="A1530" i="11"/>
  <c r="A1529" i="11"/>
  <c r="A1528" i="11"/>
  <c r="A1527" i="11"/>
  <c r="A1526" i="11"/>
  <c r="A1525" i="11"/>
  <c r="A1524" i="11"/>
  <c r="A1523" i="11"/>
  <c r="A1522" i="11"/>
  <c r="A1521" i="11"/>
  <c r="A1520" i="11"/>
  <c r="A1519" i="11"/>
  <c r="A1518" i="11"/>
  <c r="A1517" i="11"/>
  <c r="A1516" i="11"/>
  <c r="A1515" i="11"/>
  <c r="A1514" i="11"/>
  <c r="A1513" i="11"/>
  <c r="A1512" i="11"/>
  <c r="A1511" i="11"/>
  <c r="A1510" i="11"/>
  <c r="A1509" i="11"/>
  <c r="A1508" i="11"/>
  <c r="A1507" i="11"/>
  <c r="A1506" i="11"/>
  <c r="A1505" i="11"/>
  <c r="A1504" i="11"/>
  <c r="A1503" i="11"/>
  <c r="A1502" i="11"/>
  <c r="A1501" i="11"/>
  <c r="A1500" i="11"/>
  <c r="A1499" i="11"/>
  <c r="A1498" i="11"/>
  <c r="A1497" i="11"/>
  <c r="A1496" i="11"/>
  <c r="A1495" i="11"/>
  <c r="A1494" i="11"/>
  <c r="A1493" i="11"/>
  <c r="A1492" i="11"/>
  <c r="A1491" i="11"/>
  <c r="A1490" i="11"/>
  <c r="A1489" i="11"/>
  <c r="A1488" i="11"/>
  <c r="A1487" i="11"/>
  <c r="A1486" i="11"/>
  <c r="A1485" i="11"/>
  <c r="A1484" i="11"/>
  <c r="A1483" i="11"/>
  <c r="A1482" i="11"/>
  <c r="A1481" i="11"/>
  <c r="A1480" i="11"/>
  <c r="A1479" i="11"/>
  <c r="A1478" i="11"/>
  <c r="A1477" i="11"/>
  <c r="A1476" i="11"/>
  <c r="A1475" i="11"/>
  <c r="A1474" i="11"/>
  <c r="A1473" i="11"/>
  <c r="A1472" i="11"/>
  <c r="A1471" i="11"/>
  <c r="A1470" i="11"/>
  <c r="A1469" i="11"/>
  <c r="A1468" i="11"/>
  <c r="A1467" i="11"/>
  <c r="A1466" i="11"/>
  <c r="A1465" i="11"/>
  <c r="A1464" i="11"/>
  <c r="A1463" i="11"/>
  <c r="A1462" i="11"/>
  <c r="A1461" i="11"/>
  <c r="A1460" i="11"/>
  <c r="A1459" i="11"/>
  <c r="A1458" i="11"/>
  <c r="A1457" i="11"/>
  <c r="A1456" i="11"/>
  <c r="A1455" i="11"/>
  <c r="A1454" i="11"/>
  <c r="A1453" i="11"/>
  <c r="A1452" i="11"/>
  <c r="A1451" i="11"/>
  <c r="A1450" i="11"/>
  <c r="A1449" i="11"/>
  <c r="A1448" i="11"/>
  <c r="A1447" i="11"/>
  <c r="A1446" i="11"/>
  <c r="A1445" i="11"/>
  <c r="A1444" i="11"/>
  <c r="A1443" i="11"/>
  <c r="A1442" i="11"/>
  <c r="A1441" i="11"/>
  <c r="A1440" i="11"/>
  <c r="A1439" i="11"/>
  <c r="A1438" i="11"/>
  <c r="A1437" i="11"/>
  <c r="A1436" i="11"/>
  <c r="A1435" i="11"/>
  <c r="A1434" i="11"/>
  <c r="A1433" i="11"/>
  <c r="A1432" i="11"/>
  <c r="A1431" i="11"/>
  <c r="A1430" i="11"/>
  <c r="A1429" i="11"/>
  <c r="A1428" i="11"/>
  <c r="A1427" i="11"/>
  <c r="A1426" i="11"/>
  <c r="A1425" i="11"/>
  <c r="A1424" i="11"/>
  <c r="A1423" i="11"/>
  <c r="A1422" i="11"/>
  <c r="A1421" i="11"/>
  <c r="A1420" i="11"/>
  <c r="A1419" i="11"/>
  <c r="A1418" i="11"/>
  <c r="A1417" i="11"/>
  <c r="A1416" i="11"/>
  <c r="A1415" i="11"/>
  <c r="A1414" i="11"/>
  <c r="A1413" i="11"/>
  <c r="A1412" i="11"/>
  <c r="A1411" i="11"/>
  <c r="A1410" i="11"/>
  <c r="A1409" i="11"/>
  <c r="A1408" i="11"/>
  <c r="A1407" i="11"/>
  <c r="A1406" i="11"/>
  <c r="A1405" i="11"/>
  <c r="A1404" i="11"/>
  <c r="A1403" i="11"/>
  <c r="A1402" i="11"/>
  <c r="A1401" i="11"/>
  <c r="A1400" i="11"/>
  <c r="A1399" i="11"/>
  <c r="A1398" i="11"/>
  <c r="A1397" i="11"/>
  <c r="A1396" i="11"/>
  <c r="A1395" i="11"/>
  <c r="A1394" i="11"/>
  <c r="A1393" i="11"/>
  <c r="A1392" i="11"/>
  <c r="A1391" i="11"/>
  <c r="A1390" i="11"/>
  <c r="A1389" i="11"/>
  <c r="A1388" i="11"/>
  <c r="A1387" i="11"/>
  <c r="A1386" i="11"/>
  <c r="A1385" i="11"/>
  <c r="A1384" i="11"/>
  <c r="A1383" i="11"/>
  <c r="A1382" i="11"/>
  <c r="A1381" i="11"/>
  <c r="A1380" i="11"/>
  <c r="A1379" i="11"/>
  <c r="A1378" i="11"/>
  <c r="A1377" i="11"/>
  <c r="A1376" i="11"/>
  <c r="A1375" i="11"/>
  <c r="A1374" i="11"/>
  <c r="A1373" i="11"/>
  <c r="A1372" i="11"/>
  <c r="A1371" i="11"/>
  <c r="A1370" i="11"/>
  <c r="A1369" i="11"/>
  <c r="A1368" i="11"/>
  <c r="A1367" i="11"/>
  <c r="A1366" i="11"/>
  <c r="A1365" i="11"/>
  <c r="A1364" i="11"/>
  <c r="A1363" i="11"/>
  <c r="A1362" i="11"/>
  <c r="A1361" i="11"/>
  <c r="A1360" i="11"/>
  <c r="A1359" i="11"/>
  <c r="A1358" i="11"/>
  <c r="A1357" i="11"/>
  <c r="A1356" i="11"/>
  <c r="A1355" i="11"/>
  <c r="A1354" i="11"/>
  <c r="A1353" i="11"/>
  <c r="A1352" i="11"/>
  <c r="A1351" i="11"/>
  <c r="A1350" i="11"/>
  <c r="A1349" i="11"/>
  <c r="A1348" i="11"/>
  <c r="A1347" i="11"/>
  <c r="A1346" i="11"/>
  <c r="A1345" i="11"/>
  <c r="A1344" i="11"/>
  <c r="A1343" i="11"/>
  <c r="A1342" i="11"/>
  <c r="A1341" i="11"/>
  <c r="A1340" i="11"/>
  <c r="A1339" i="11"/>
  <c r="A1338" i="11"/>
  <c r="A1337" i="11"/>
  <c r="A1336" i="11"/>
  <c r="A1335" i="11"/>
  <c r="A1334" i="11"/>
  <c r="A1333" i="11"/>
  <c r="A1332" i="11"/>
  <c r="A1331" i="11"/>
  <c r="A1330" i="11"/>
  <c r="A1329" i="11"/>
  <c r="A1328" i="11"/>
  <c r="A1327" i="11"/>
  <c r="A1326" i="11"/>
  <c r="A1325" i="11"/>
  <c r="A1324" i="11"/>
  <c r="A1323" i="11"/>
  <c r="A1322" i="11"/>
  <c r="A1321" i="11"/>
  <c r="A1320" i="11"/>
  <c r="A1319" i="11"/>
  <c r="A1318" i="11"/>
  <c r="A1317" i="11"/>
  <c r="A1316" i="11"/>
  <c r="A1315" i="11"/>
  <c r="A1314" i="11"/>
  <c r="A1313" i="11"/>
  <c r="A1312" i="11"/>
  <c r="A1311" i="11"/>
  <c r="A1310" i="11"/>
  <c r="A1309" i="11"/>
  <c r="A1308" i="11"/>
  <c r="A1307" i="11"/>
  <c r="A1306" i="11"/>
  <c r="A1305" i="11"/>
  <c r="A1304" i="11"/>
  <c r="A1303" i="11"/>
  <c r="A1302" i="11"/>
  <c r="A1301" i="11"/>
  <c r="A1300" i="11"/>
  <c r="A1299" i="11"/>
  <c r="A1298" i="11"/>
  <c r="A1297" i="11"/>
  <c r="A1296" i="11"/>
  <c r="A1295" i="11"/>
  <c r="A1294" i="11"/>
  <c r="A1293" i="11"/>
  <c r="A1292" i="11"/>
  <c r="A1291" i="11"/>
  <c r="A1290" i="11"/>
  <c r="A1289" i="11"/>
  <c r="A1288" i="11"/>
  <c r="A1287" i="11"/>
  <c r="A1286" i="11"/>
  <c r="A1285" i="11"/>
  <c r="A1284" i="11"/>
  <c r="A1283" i="11"/>
  <c r="A1282" i="11"/>
  <c r="A1281" i="11"/>
  <c r="A1280" i="11"/>
  <c r="A1279" i="11"/>
  <c r="A1278" i="11"/>
  <c r="A1277" i="11"/>
  <c r="A1276" i="11"/>
  <c r="A1275" i="11"/>
  <c r="A1274" i="11"/>
  <c r="A1273" i="11"/>
  <c r="A1272" i="11"/>
  <c r="A1271" i="11"/>
  <c r="A1270" i="11"/>
  <c r="A1269" i="11"/>
  <c r="A1268" i="11"/>
  <c r="A1267" i="11"/>
  <c r="A1266" i="11"/>
  <c r="A1265" i="11"/>
  <c r="A1264" i="11"/>
  <c r="A1263" i="11"/>
  <c r="A1262" i="11"/>
  <c r="A1261" i="11"/>
  <c r="A1260" i="11"/>
  <c r="A1259" i="11"/>
  <c r="A1258" i="11"/>
  <c r="A1257" i="11"/>
  <c r="A1256" i="11"/>
  <c r="A1255" i="11"/>
  <c r="A1254" i="11"/>
  <c r="A1253" i="11"/>
  <c r="A1252" i="11"/>
  <c r="A1251" i="11"/>
  <c r="A1250" i="11"/>
  <c r="A1249" i="11"/>
  <c r="A1248" i="11"/>
  <c r="A1247" i="11"/>
  <c r="A1246" i="11"/>
  <c r="A1245" i="11"/>
  <c r="A1244" i="11"/>
  <c r="A1243" i="11"/>
  <c r="A1242" i="11"/>
  <c r="A1241" i="11"/>
  <c r="A1240" i="11"/>
  <c r="A1239" i="11"/>
  <c r="A1238" i="11"/>
  <c r="A1237" i="11"/>
  <c r="A1236" i="11"/>
  <c r="A1235" i="11"/>
  <c r="A1234" i="11"/>
  <c r="A1233" i="11"/>
  <c r="A1232" i="11"/>
  <c r="A1231" i="11"/>
  <c r="A1230" i="11"/>
  <c r="A1229" i="11"/>
  <c r="A1228" i="11"/>
  <c r="A1227" i="11"/>
  <c r="A1226" i="11"/>
  <c r="A1225" i="11"/>
  <c r="A1224" i="11"/>
  <c r="A1223" i="11"/>
  <c r="A1222" i="11"/>
  <c r="A1221" i="11"/>
  <c r="A1220" i="11"/>
  <c r="A1219" i="11"/>
  <c r="A1218" i="11"/>
  <c r="A1217" i="11"/>
  <c r="A1216" i="11"/>
  <c r="A1215" i="11"/>
  <c r="A1214" i="11"/>
  <c r="A1213" i="11"/>
  <c r="A1212" i="11"/>
  <c r="A1211" i="11"/>
  <c r="A1210" i="11"/>
  <c r="A1209" i="11"/>
  <c r="A1208" i="11"/>
  <c r="A1207" i="11"/>
  <c r="A1206" i="11"/>
  <c r="A1205" i="11"/>
  <c r="A1204" i="11"/>
  <c r="A1203" i="11"/>
  <c r="A1202" i="11"/>
  <c r="A1201" i="11"/>
  <c r="A1200" i="11"/>
  <c r="A1199" i="11"/>
  <c r="A1198" i="11"/>
  <c r="A1197" i="11"/>
  <c r="A1196" i="11"/>
  <c r="A1195" i="11"/>
  <c r="A1194" i="11"/>
  <c r="A1193" i="11"/>
  <c r="A1192" i="11"/>
  <c r="A1191" i="11"/>
  <c r="A1190" i="11"/>
  <c r="A1189" i="11"/>
  <c r="A1188" i="11"/>
  <c r="A1187" i="11"/>
  <c r="A1186" i="11"/>
  <c r="A1185" i="11"/>
  <c r="A1184" i="11"/>
  <c r="A1183" i="11"/>
  <c r="A1182" i="11"/>
  <c r="A1181" i="11"/>
  <c r="A1180" i="11"/>
  <c r="A1179" i="11"/>
  <c r="A1178" i="11"/>
  <c r="A1177" i="11"/>
  <c r="A1176" i="11"/>
  <c r="A1175" i="11"/>
  <c r="A1174" i="11"/>
  <c r="A1173" i="11"/>
  <c r="A1172" i="11"/>
  <c r="A1171" i="11"/>
  <c r="A1170" i="11"/>
  <c r="A1169" i="11"/>
  <c r="A1168" i="11"/>
  <c r="A1167" i="11"/>
  <c r="A1166" i="11"/>
  <c r="A1165" i="11"/>
  <c r="A1164" i="11"/>
  <c r="A1163" i="11"/>
  <c r="A1162" i="11"/>
  <c r="A1161" i="11"/>
  <c r="A1160" i="11"/>
  <c r="A1159" i="11"/>
  <c r="A1158" i="11"/>
  <c r="A1157" i="11"/>
  <c r="A1156" i="11"/>
  <c r="A1155" i="11"/>
  <c r="A1154" i="11"/>
  <c r="A1153" i="11"/>
  <c r="A1152" i="11"/>
  <c r="A1151" i="11"/>
  <c r="A1150" i="11"/>
  <c r="A1149" i="11"/>
  <c r="A1148" i="11"/>
  <c r="A1147" i="11"/>
  <c r="A1146" i="11"/>
  <c r="A1145" i="11"/>
  <c r="A1144" i="11"/>
  <c r="A1143" i="11"/>
  <c r="A1142" i="11"/>
  <c r="A1141" i="11"/>
  <c r="A1140" i="11"/>
  <c r="A1139" i="11"/>
  <c r="A1138" i="11"/>
  <c r="A1137" i="11"/>
  <c r="A1136" i="11"/>
  <c r="A1135" i="11"/>
  <c r="A1134" i="11"/>
  <c r="A1133" i="11"/>
  <c r="A1132" i="11"/>
  <c r="A1131" i="11"/>
  <c r="A1130" i="11"/>
  <c r="A1129" i="11"/>
  <c r="A1128" i="11"/>
  <c r="A1127" i="11"/>
  <c r="A1126" i="11"/>
  <c r="A1125" i="11"/>
  <c r="A1124" i="11"/>
  <c r="A1123" i="11"/>
  <c r="A1122" i="11"/>
  <c r="A1121" i="11"/>
  <c r="A1120" i="11"/>
  <c r="A1119" i="11"/>
  <c r="A1118" i="11"/>
  <c r="A1117" i="11"/>
  <c r="A1116" i="11"/>
  <c r="A1115" i="11"/>
  <c r="A1114" i="11"/>
  <c r="A1113" i="11"/>
  <c r="A1112" i="11"/>
  <c r="A1111" i="11"/>
  <c r="A1110" i="11"/>
  <c r="A1109" i="11"/>
  <c r="A1108" i="11"/>
  <c r="A1107" i="11"/>
  <c r="A1106" i="11"/>
  <c r="A1105" i="11"/>
  <c r="A1104" i="11"/>
  <c r="A1103" i="11"/>
  <c r="A1102" i="11"/>
  <c r="A1101" i="11"/>
  <c r="A1100" i="11"/>
  <c r="A1099" i="11"/>
  <c r="A1098" i="11"/>
  <c r="A1097" i="11"/>
  <c r="A1096" i="11"/>
  <c r="A1095" i="11"/>
  <c r="A1094" i="11"/>
  <c r="A1093" i="11"/>
  <c r="A1092" i="11"/>
  <c r="A1091" i="11"/>
  <c r="A1090" i="11"/>
  <c r="A1089" i="11"/>
  <c r="A1088" i="11"/>
  <c r="A1087" i="11"/>
  <c r="A1086" i="11"/>
  <c r="A1085" i="11"/>
  <c r="A1084" i="11"/>
  <c r="A1083" i="11"/>
  <c r="A1082" i="11"/>
  <c r="A1081" i="11"/>
  <c r="A1080" i="11"/>
  <c r="A1079" i="11"/>
  <c r="A1078" i="11"/>
  <c r="A1077" i="11"/>
  <c r="A1076" i="11"/>
  <c r="A1075" i="11"/>
  <c r="A1074" i="11"/>
  <c r="A1073" i="11"/>
  <c r="A1072" i="11"/>
  <c r="A1071" i="11"/>
  <c r="A1070" i="11"/>
  <c r="A1069" i="11"/>
  <c r="A1068" i="11"/>
  <c r="A1067" i="11"/>
  <c r="A1066" i="11"/>
  <c r="A1065" i="11"/>
  <c r="A1064" i="11"/>
  <c r="A1063" i="11"/>
  <c r="A1062" i="11"/>
  <c r="A1061" i="11"/>
  <c r="A1060" i="11"/>
  <c r="A1059" i="11"/>
  <c r="A1058" i="11"/>
  <c r="A1057" i="11"/>
  <c r="A1056" i="11"/>
  <c r="A1055" i="11"/>
  <c r="A1054" i="11"/>
  <c r="A1053" i="11"/>
  <c r="A1052" i="11"/>
  <c r="A1051" i="11"/>
  <c r="A1050" i="11"/>
  <c r="A1049" i="11"/>
  <c r="A1048" i="11"/>
  <c r="A1047" i="11"/>
  <c r="A1046" i="11"/>
  <c r="A1045" i="11"/>
  <c r="A1044" i="11"/>
  <c r="A1043" i="11"/>
  <c r="A1042" i="11"/>
  <c r="A1041" i="11"/>
  <c r="A1040" i="11"/>
  <c r="A1039" i="11"/>
  <c r="A1038" i="11"/>
  <c r="A1037" i="11"/>
  <c r="A1036" i="11"/>
  <c r="A1035" i="11"/>
  <c r="A1034" i="11"/>
  <c r="A1033" i="11"/>
  <c r="A1032" i="11"/>
  <c r="A1031" i="11"/>
  <c r="A1030" i="11"/>
  <c r="A1029" i="11"/>
  <c r="A1028" i="11"/>
  <c r="A1027" i="11"/>
  <c r="A1026" i="11"/>
  <c r="A1025" i="11"/>
  <c r="A1024" i="11"/>
  <c r="A1023" i="11"/>
  <c r="A1022" i="11"/>
  <c r="A1021" i="11"/>
  <c r="A1020" i="11"/>
  <c r="A1019" i="11"/>
  <c r="A1018" i="11"/>
  <c r="A1017" i="11"/>
  <c r="A1016" i="11"/>
  <c r="A1015" i="11"/>
  <c r="A1014" i="11"/>
  <c r="A1013" i="11"/>
  <c r="A1012" i="11"/>
  <c r="A1011" i="11"/>
  <c r="A1010" i="11"/>
  <c r="A1009" i="11"/>
  <c r="A1008" i="11"/>
  <c r="A1007" i="11"/>
  <c r="A1006" i="11"/>
  <c r="A1005" i="11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9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1" i="11"/>
  <c r="A890" i="11"/>
  <c r="A889" i="11"/>
  <c r="A888" i="11"/>
  <c r="A887" i="11"/>
  <c r="A886" i="11"/>
  <c r="A885" i="11"/>
  <c r="A884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3" i="11"/>
  <c r="A862" i="11"/>
  <c r="A861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2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1" i="11"/>
  <c r="A820" i="11"/>
  <c r="A819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5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7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40" i="11"/>
  <c r="A739" i="11"/>
  <c r="A738" i="11"/>
  <c r="A737" i="11"/>
  <c r="A736" i="11"/>
  <c r="A735" i="11"/>
  <c r="A734" i="11"/>
  <c r="A733" i="11"/>
  <c r="A732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7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5" i="11"/>
  <c r="A524" i="11"/>
  <c r="A523" i="11"/>
  <c r="A522" i="11"/>
  <c r="A521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4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5" i="11"/>
  <c r="A274" i="11"/>
  <c r="A273" i="11"/>
  <c r="A272" i="11"/>
  <c r="A271" i="11"/>
  <c r="A270" i="11"/>
  <c r="A269" i="11"/>
  <c r="A268" i="11"/>
  <c r="A267" i="11"/>
  <c r="A266" i="11"/>
  <c r="A265" i="11"/>
  <c r="A264" i="11"/>
  <c r="A263" i="11"/>
  <c r="A262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3" i="11"/>
  <c r="E74" i="24" l="1"/>
  <c r="D74" i="24"/>
  <c r="A997" i="36"/>
  <c r="A998" i="36"/>
  <c r="A999" i="36"/>
  <c r="A1000" i="36"/>
  <c r="A1001" i="36"/>
  <c r="A1002" i="36"/>
  <c r="A1003" i="36"/>
  <c r="A1004" i="36"/>
  <c r="A1005" i="36"/>
  <c r="A1006" i="36"/>
  <c r="A1007" i="36"/>
  <c r="A1008" i="36"/>
  <c r="A1009" i="36"/>
  <c r="A1010" i="36"/>
  <c r="A1011" i="36"/>
  <c r="A1012" i="36"/>
  <c r="A1013" i="36"/>
  <c r="A61" i="22" l="1"/>
  <c r="A980" i="36"/>
  <c r="A981" i="36"/>
  <c r="A982" i="36"/>
  <c r="A983" i="36"/>
  <c r="A984" i="36"/>
  <c r="A985" i="36"/>
  <c r="A986" i="36"/>
  <c r="A987" i="36"/>
  <c r="A988" i="36"/>
  <c r="A989" i="36"/>
  <c r="A990" i="36"/>
  <c r="A991" i="36"/>
  <c r="A992" i="36"/>
  <c r="A993" i="36"/>
  <c r="A994" i="36"/>
  <c r="A995" i="36"/>
  <c r="A996" i="36"/>
  <c r="A70" i="24"/>
  <c r="C41" i="37" l="1"/>
  <c r="E72" i="24" l="1"/>
  <c r="D72" i="24"/>
  <c r="A962" i="36"/>
  <c r="A961" i="36"/>
  <c r="A960" i="36"/>
  <c r="A959" i="36"/>
  <c r="A958" i="36"/>
  <c r="A957" i="36"/>
  <c r="A956" i="36"/>
  <c r="A955" i="36"/>
  <c r="A954" i="36"/>
  <c r="A953" i="36"/>
  <c r="A952" i="36"/>
  <c r="A951" i="36"/>
  <c r="A950" i="36"/>
  <c r="A949" i="36"/>
  <c r="A948" i="36"/>
  <c r="A947" i="36"/>
  <c r="A946" i="36"/>
  <c r="A963" i="36"/>
  <c r="A964" i="36"/>
  <c r="A965" i="36"/>
  <c r="A966" i="36"/>
  <c r="A967" i="36"/>
  <c r="A968" i="36"/>
  <c r="A969" i="36"/>
  <c r="A970" i="36"/>
  <c r="A971" i="36"/>
  <c r="A972" i="36"/>
  <c r="A973" i="36"/>
  <c r="A974" i="36"/>
  <c r="A975" i="36"/>
  <c r="A976" i="36"/>
  <c r="A977" i="36"/>
  <c r="A978" i="36"/>
  <c r="A979" i="36"/>
  <c r="A945" i="36" l="1"/>
  <c r="A69" i="24"/>
  <c r="A930" i="36" l="1"/>
  <c r="A931" i="36"/>
  <c r="A932" i="36"/>
  <c r="A933" i="36"/>
  <c r="A934" i="36"/>
  <c r="A935" i="36"/>
  <c r="A936" i="36"/>
  <c r="A937" i="36"/>
  <c r="A938" i="36"/>
  <c r="A939" i="36"/>
  <c r="A940" i="36"/>
  <c r="A941" i="36"/>
  <c r="A942" i="36"/>
  <c r="A943" i="36"/>
  <c r="A944" i="36"/>
  <c r="E70" i="24"/>
  <c r="D70" i="24"/>
  <c r="A65" i="24"/>
  <c r="A66" i="24"/>
  <c r="A67" i="24"/>
  <c r="A68" i="24"/>
  <c r="A914" i="36" l="1"/>
  <c r="A915" i="36"/>
  <c r="A916" i="36"/>
  <c r="A917" i="36"/>
  <c r="A918" i="36"/>
  <c r="A919" i="36"/>
  <c r="A920" i="36"/>
  <c r="A921" i="36"/>
  <c r="A922" i="36"/>
  <c r="A923" i="36"/>
  <c r="A924" i="36"/>
  <c r="A925" i="36"/>
  <c r="A926" i="36"/>
  <c r="A927" i="36"/>
  <c r="A928" i="36"/>
  <c r="A929" i="36"/>
  <c r="A898" i="36" l="1"/>
  <c r="A899" i="36"/>
  <c r="A900" i="36"/>
  <c r="A901" i="36"/>
  <c r="A902" i="36"/>
  <c r="A903" i="36"/>
  <c r="A904" i="36"/>
  <c r="A905" i="36"/>
  <c r="A906" i="36"/>
  <c r="A907" i="36"/>
  <c r="A908" i="36"/>
  <c r="A909" i="36"/>
  <c r="A910" i="36"/>
  <c r="A911" i="36"/>
  <c r="A912" i="36"/>
  <c r="A913" i="36"/>
  <c r="A897" i="36"/>
  <c r="E68" i="24"/>
  <c r="D68" i="24"/>
  <c r="M22" i="22" l="1"/>
  <c r="M21" i="22"/>
  <c r="M18" i="22"/>
  <c r="M17" i="22"/>
  <c r="M16" i="22"/>
  <c r="M15" i="22"/>
  <c r="M14" i="22"/>
  <c r="M13" i="22"/>
  <c r="M8" i="22"/>
  <c r="M9" i="22"/>
  <c r="M10" i="22"/>
  <c r="M7" i="22"/>
  <c r="H22" i="22"/>
  <c r="H21" i="22"/>
  <c r="H18" i="22"/>
  <c r="H17" i="22"/>
  <c r="H16" i="22"/>
  <c r="H15" i="22"/>
  <c r="H14" i="22"/>
  <c r="H13" i="22"/>
  <c r="H8" i="22"/>
  <c r="H9" i="22"/>
  <c r="H10" i="22"/>
  <c r="H7" i="22"/>
  <c r="AC9" i="11" l="1"/>
  <c r="AC10" i="11"/>
  <c r="AC11" i="11"/>
  <c r="AC12" i="11"/>
  <c r="AC13" i="11"/>
  <c r="AC14" i="11"/>
  <c r="AC15" i="11"/>
  <c r="AC16" i="11"/>
  <c r="AC17" i="11"/>
  <c r="AC18" i="11"/>
  <c r="AC19" i="11"/>
  <c r="AC20" i="11"/>
  <c r="AC21" i="11"/>
  <c r="AC22" i="11"/>
  <c r="AC23" i="11"/>
  <c r="AC24" i="11"/>
  <c r="AC25" i="11"/>
  <c r="AC26" i="11"/>
  <c r="AC8" i="11"/>
  <c r="A63" i="24" l="1"/>
  <c r="A64" i="24"/>
  <c r="A58" i="22"/>
  <c r="C158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E9" i="3"/>
  <c r="E17" i="40" s="1"/>
  <c r="B9" i="3"/>
  <c r="K162" i="3" l="1"/>
  <c r="L162" i="3" s="1"/>
  <c r="M162" i="3" s="1"/>
  <c r="K161" i="3"/>
  <c r="L161" i="3" s="1"/>
  <c r="M161" i="3" s="1"/>
  <c r="K182" i="3"/>
  <c r="L182" i="3" s="1"/>
  <c r="M182" i="3" s="1"/>
  <c r="K174" i="3"/>
  <c r="L174" i="3" s="1"/>
  <c r="M174" i="3" s="1"/>
  <c r="K166" i="3"/>
  <c r="L166" i="3" s="1"/>
  <c r="M166" i="3" s="1"/>
  <c r="K185" i="3"/>
  <c r="L185" i="3" s="1"/>
  <c r="M185" i="3" s="1"/>
  <c r="K177" i="3"/>
  <c r="L177" i="3" s="1"/>
  <c r="M177" i="3" s="1"/>
  <c r="K169" i="3"/>
  <c r="L169" i="3" s="1"/>
  <c r="M169" i="3" s="1"/>
  <c r="K184" i="3"/>
  <c r="L184" i="3" s="1"/>
  <c r="M184" i="3" s="1"/>
  <c r="K176" i="3"/>
  <c r="L176" i="3" s="1"/>
  <c r="M176" i="3" s="1"/>
  <c r="K168" i="3"/>
  <c r="L168" i="3" s="1"/>
  <c r="M168" i="3" s="1"/>
  <c r="K183" i="3"/>
  <c r="L183" i="3" s="1"/>
  <c r="M183" i="3" s="1"/>
  <c r="K175" i="3"/>
  <c r="L175" i="3" s="1"/>
  <c r="M175" i="3" s="1"/>
  <c r="K167" i="3"/>
  <c r="L167" i="3" s="1"/>
  <c r="M167" i="3" s="1"/>
  <c r="K181" i="3"/>
  <c r="L181" i="3" s="1"/>
  <c r="M181" i="3" s="1"/>
  <c r="K173" i="3"/>
  <c r="L173" i="3" s="1"/>
  <c r="M173" i="3" s="1"/>
  <c r="K165" i="3"/>
  <c r="L165" i="3" s="1"/>
  <c r="M165" i="3" s="1"/>
  <c r="K180" i="3"/>
  <c r="L180" i="3" s="1"/>
  <c r="M180" i="3" s="1"/>
  <c r="K172" i="3"/>
  <c r="L172" i="3" s="1"/>
  <c r="M172" i="3" s="1"/>
  <c r="K164" i="3"/>
  <c r="L164" i="3" s="1"/>
  <c r="M164" i="3" s="1"/>
  <c r="K187" i="3"/>
  <c r="L187" i="3" s="1"/>
  <c r="M187" i="3" s="1"/>
  <c r="K179" i="3"/>
  <c r="L179" i="3" s="1"/>
  <c r="M179" i="3" s="1"/>
  <c r="K171" i="3"/>
  <c r="L171" i="3" s="1"/>
  <c r="M171" i="3" s="1"/>
  <c r="K163" i="3"/>
  <c r="L163" i="3" s="1"/>
  <c r="M163" i="3" s="1"/>
  <c r="K186" i="3"/>
  <c r="L186" i="3" s="1"/>
  <c r="M186" i="3" s="1"/>
  <c r="K178" i="3"/>
  <c r="L178" i="3" s="1"/>
  <c r="M178" i="3" s="1"/>
  <c r="K170" i="3"/>
  <c r="L170" i="3" s="1"/>
  <c r="M170" i="3" s="1"/>
  <c r="G158" i="3" l="1"/>
  <c r="A40" i="22"/>
  <c r="H158" i="3" l="1"/>
  <c r="F11" i="37"/>
  <c r="A52" i="22" l="1"/>
  <c r="M11" i="22"/>
  <c r="M12" i="22"/>
  <c r="M19" i="22"/>
  <c r="M20" i="22"/>
  <c r="H11" i="22"/>
  <c r="H12" i="22"/>
  <c r="H19" i="22"/>
  <c r="H20" i="22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13" i="24"/>
  <c r="A6" i="22"/>
  <c r="E64" i="24"/>
  <c r="D64" i="24"/>
  <c r="E88" i="24"/>
  <c r="F88" i="24"/>
  <c r="G86" i="24"/>
  <c r="E86" i="24"/>
  <c r="F86" i="24"/>
  <c r="C1" i="7"/>
  <c r="D6" i="7"/>
  <c r="D7" i="7"/>
  <c r="D8" i="7"/>
  <c r="D9" i="7"/>
  <c r="D10" i="7"/>
  <c r="D11" i="7"/>
  <c r="D12" i="7"/>
  <c r="D5" i="7"/>
  <c r="D14" i="24"/>
  <c r="D16" i="24"/>
  <c r="D18" i="24"/>
  <c r="D20" i="24"/>
  <c r="D22" i="24"/>
  <c r="D24" i="24"/>
  <c r="D26" i="24"/>
  <c r="D28" i="24"/>
  <c r="D30" i="24"/>
  <c r="D32" i="24"/>
  <c r="D34" i="24"/>
  <c r="D36" i="24"/>
  <c r="D38" i="24"/>
  <c r="D40" i="24"/>
  <c r="D42" i="24"/>
  <c r="D44" i="24"/>
  <c r="D46" i="24"/>
  <c r="D48" i="24"/>
  <c r="D50" i="24"/>
  <c r="D52" i="24"/>
  <c r="D54" i="24"/>
  <c r="D56" i="24"/>
  <c r="D58" i="24"/>
  <c r="D60" i="24"/>
  <c r="D62" i="24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A502" i="25"/>
  <c r="A503" i="25"/>
  <c r="A504" i="25"/>
  <c r="A505" i="25"/>
  <c r="A506" i="25"/>
  <c r="A507" i="25"/>
  <c r="A508" i="25"/>
  <c r="A509" i="25"/>
  <c r="A510" i="25"/>
  <c r="A511" i="25"/>
  <c r="A512" i="25"/>
  <c r="A513" i="25"/>
  <c r="A514" i="25"/>
  <c r="A515" i="25"/>
  <c r="A516" i="25"/>
  <c r="A517" i="25"/>
  <c r="A518" i="25"/>
  <c r="A519" i="25"/>
  <c r="A520" i="25"/>
  <c r="A521" i="25"/>
  <c r="A522" i="25"/>
  <c r="A523" i="25"/>
  <c r="A524" i="25"/>
  <c r="A525" i="25"/>
  <c r="A526" i="25"/>
  <c r="A527" i="25"/>
  <c r="A528" i="25"/>
  <c r="A529" i="25"/>
  <c r="A530" i="25"/>
  <c r="A531" i="25"/>
  <c r="A532" i="25"/>
  <c r="A533" i="25"/>
  <c r="A534" i="25"/>
  <c r="A535" i="25"/>
  <c r="A536" i="25"/>
  <c r="A537" i="25"/>
  <c r="A538" i="25"/>
  <c r="A539" i="25"/>
  <c r="A540" i="25"/>
  <c r="A541" i="25"/>
  <c r="A542" i="25"/>
  <c r="A543" i="25"/>
  <c r="A544" i="25"/>
  <c r="A545" i="25"/>
  <c r="A546" i="25"/>
  <c r="A547" i="25"/>
  <c r="A548" i="25"/>
  <c r="A549" i="25"/>
  <c r="A550" i="25"/>
  <c r="A551" i="25"/>
  <c r="A552" i="25"/>
  <c r="A553" i="25"/>
  <c r="A554" i="25"/>
  <c r="A555" i="25"/>
  <c r="A556" i="25"/>
  <c r="A557" i="25"/>
  <c r="A558" i="25"/>
  <c r="A559" i="25"/>
  <c r="A560" i="25"/>
  <c r="A561" i="25"/>
  <c r="A562" i="25"/>
  <c r="A563" i="25"/>
  <c r="A564" i="25"/>
  <c r="A565" i="25"/>
  <c r="A566" i="25"/>
  <c r="A567" i="25"/>
  <c r="A568" i="25"/>
  <c r="A569" i="25"/>
  <c r="A570" i="25"/>
  <c r="A571" i="25"/>
  <c r="A572" i="25"/>
  <c r="A573" i="25"/>
  <c r="A574" i="25"/>
  <c r="A575" i="25"/>
  <c r="A576" i="25"/>
  <c r="A577" i="25"/>
  <c r="A578" i="25"/>
  <c r="A579" i="25"/>
  <c r="A580" i="25"/>
  <c r="A581" i="25"/>
  <c r="A582" i="25"/>
  <c r="A583" i="25"/>
  <c r="A584" i="25"/>
  <c r="A585" i="25"/>
  <c r="A586" i="25"/>
  <c r="A587" i="25"/>
  <c r="A588" i="25"/>
  <c r="A589" i="25"/>
  <c r="A590" i="25"/>
  <c r="A591" i="25"/>
  <c r="A592" i="25"/>
  <c r="A593" i="25"/>
  <c r="A594" i="25"/>
  <c r="A595" i="25"/>
  <c r="A596" i="25"/>
  <c r="A597" i="25"/>
  <c r="A598" i="25"/>
  <c r="A599" i="25"/>
  <c r="A600" i="25"/>
  <c r="A601" i="25"/>
  <c r="A602" i="25"/>
  <c r="A603" i="25"/>
  <c r="A604" i="25"/>
  <c r="A605" i="25"/>
  <c r="A606" i="25"/>
  <c r="A607" i="25"/>
  <c r="A608" i="25"/>
  <c r="A609" i="25"/>
  <c r="A610" i="25"/>
  <c r="A611" i="25"/>
  <c r="A612" i="25"/>
  <c r="A613" i="25"/>
  <c r="A614" i="25"/>
  <c r="A615" i="25"/>
  <c r="A616" i="25"/>
  <c r="A617" i="25"/>
  <c r="A618" i="25"/>
  <c r="A619" i="25"/>
  <c r="A620" i="25"/>
  <c r="A621" i="25"/>
  <c r="A622" i="25"/>
  <c r="A623" i="25"/>
  <c r="A624" i="25"/>
  <c r="A625" i="25"/>
  <c r="A626" i="25"/>
  <c r="A627" i="25"/>
  <c r="A628" i="25"/>
  <c r="A629" i="25"/>
  <c r="A630" i="25"/>
  <c r="A631" i="25"/>
  <c r="A632" i="25"/>
  <c r="A633" i="25"/>
  <c r="A634" i="25"/>
  <c r="A635" i="25"/>
  <c r="A636" i="25"/>
  <c r="A637" i="25"/>
  <c r="A638" i="25"/>
  <c r="A639" i="25"/>
  <c r="A640" i="25"/>
  <c r="A641" i="25"/>
  <c r="A642" i="25"/>
  <c r="A643" i="25"/>
  <c r="A644" i="25"/>
  <c r="A645" i="25"/>
  <c r="A646" i="25"/>
  <c r="A647" i="25"/>
  <c r="A648" i="25"/>
  <c r="A649" i="25"/>
  <c r="A650" i="25"/>
  <c r="A651" i="25"/>
  <c r="A652" i="25"/>
  <c r="A653" i="25"/>
  <c r="A654" i="25"/>
  <c r="A655" i="25"/>
  <c r="A656" i="25"/>
  <c r="A657" i="25"/>
  <c r="A658" i="25"/>
  <c r="A659" i="25"/>
  <c r="A660" i="25"/>
  <c r="A661" i="25"/>
  <c r="A662" i="25"/>
  <c r="A663" i="25"/>
  <c r="A664" i="25"/>
  <c r="A665" i="25"/>
  <c r="A666" i="25"/>
  <c r="A667" i="25"/>
  <c r="A668" i="25"/>
  <c r="A669" i="25"/>
  <c r="A670" i="25"/>
  <c r="A671" i="25"/>
  <c r="A672" i="25"/>
  <c r="A673" i="25"/>
  <c r="A674" i="25"/>
  <c r="A675" i="25"/>
  <c r="A676" i="25"/>
  <c r="A677" i="25"/>
  <c r="A678" i="25"/>
  <c r="A679" i="25"/>
  <c r="A3" i="20"/>
  <c r="A4" i="20"/>
  <c r="A5" i="20"/>
  <c r="A6" i="20"/>
  <c r="A7" i="20"/>
  <c r="A8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A104" i="20"/>
  <c r="A105" i="20"/>
  <c r="A106" i="20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203" i="20"/>
  <c r="A204" i="20"/>
  <c r="A205" i="20"/>
  <c r="A206" i="20"/>
  <c r="A207" i="20"/>
  <c r="A208" i="20"/>
  <c r="A209" i="20"/>
  <c r="A210" i="20"/>
  <c r="A211" i="20"/>
  <c r="A212" i="20"/>
  <c r="A213" i="20"/>
  <c r="A214" i="20"/>
  <c r="A215" i="20"/>
  <c r="A216" i="20"/>
  <c r="A217" i="20"/>
  <c r="A218" i="20"/>
  <c r="A219" i="20"/>
  <c r="A220" i="20"/>
  <c r="A221" i="20"/>
  <c r="A222" i="20"/>
  <c r="A223" i="20"/>
  <c r="A224" i="20"/>
  <c r="A225" i="20"/>
  <c r="A226" i="20"/>
  <c r="A227" i="20"/>
  <c r="A228" i="20"/>
  <c r="A229" i="20"/>
  <c r="A230" i="20"/>
  <c r="A231" i="20"/>
  <c r="A232" i="20"/>
  <c r="A233" i="20"/>
  <c r="A234" i="20"/>
  <c r="A235" i="20"/>
  <c r="A236" i="20"/>
  <c r="A237" i="20"/>
  <c r="A238" i="20"/>
  <c r="A239" i="20"/>
  <c r="A240" i="20"/>
  <c r="A241" i="20"/>
  <c r="A242" i="20"/>
  <c r="A243" i="20"/>
  <c r="A244" i="20"/>
  <c r="A245" i="20"/>
  <c r="A246" i="20"/>
  <c r="A247" i="20"/>
  <c r="A248" i="20"/>
  <c r="A249" i="20"/>
  <c r="A250" i="20"/>
  <c r="A251" i="20"/>
  <c r="A252" i="20"/>
  <c r="A253" i="20"/>
  <c r="A254" i="20"/>
  <c r="A255" i="20"/>
  <c r="A256" i="20"/>
  <c r="A257" i="20"/>
  <c r="A258" i="20"/>
  <c r="A259" i="20"/>
  <c r="A260" i="20"/>
  <c r="A261" i="20"/>
  <c r="A262" i="20"/>
  <c r="A263" i="20"/>
  <c r="A264" i="20"/>
  <c r="A265" i="20"/>
  <c r="A266" i="20"/>
  <c r="A267" i="20"/>
  <c r="A268" i="20"/>
  <c r="A269" i="20"/>
  <c r="A270" i="20"/>
  <c r="A271" i="20"/>
  <c r="A272" i="20"/>
  <c r="A273" i="20"/>
  <c r="A274" i="20"/>
  <c r="A275" i="20"/>
  <c r="A276" i="20"/>
  <c r="A277" i="20"/>
  <c r="A278" i="20"/>
  <c r="A279" i="20"/>
  <c r="A280" i="20"/>
  <c r="A281" i="20"/>
  <c r="A282" i="20"/>
  <c r="A283" i="20"/>
  <c r="A284" i="20"/>
  <c r="A285" i="20"/>
  <c r="A286" i="20"/>
  <c r="A287" i="20"/>
  <c r="A288" i="20"/>
  <c r="A289" i="20"/>
  <c r="A290" i="20"/>
  <c r="A291" i="20"/>
  <c r="A292" i="20"/>
  <c r="A293" i="20"/>
  <c r="A294" i="20"/>
  <c r="A295" i="20"/>
  <c r="A296" i="20"/>
  <c r="A297" i="20"/>
  <c r="A298" i="20"/>
  <c r="A299" i="20"/>
  <c r="A300" i="20"/>
  <c r="A301" i="20"/>
  <c r="A302" i="20"/>
  <c r="A303" i="20"/>
  <c r="A304" i="20"/>
  <c r="A305" i="20"/>
  <c r="A306" i="20"/>
  <c r="A307" i="20"/>
  <c r="A308" i="20"/>
  <c r="A309" i="20"/>
  <c r="A310" i="20"/>
  <c r="A311" i="20"/>
  <c r="A312" i="20"/>
  <c r="A313" i="20"/>
  <c r="A314" i="20"/>
  <c r="A315" i="20"/>
  <c r="A316" i="20"/>
  <c r="A317" i="20"/>
  <c r="A318" i="20"/>
  <c r="A319" i="20"/>
  <c r="A320" i="20"/>
  <c r="A321" i="20"/>
  <c r="A322" i="20"/>
  <c r="A323" i="20"/>
  <c r="A324" i="20"/>
  <c r="A325" i="20"/>
  <c r="A326" i="20"/>
  <c r="A327" i="20"/>
  <c r="A328" i="20"/>
  <c r="A329" i="20"/>
  <c r="A330" i="20"/>
  <c r="A331" i="20"/>
  <c r="A332" i="20"/>
  <c r="A333" i="20"/>
  <c r="A334" i="20"/>
  <c r="A335" i="20"/>
  <c r="A336" i="20"/>
  <c r="A337" i="20"/>
  <c r="A338" i="20"/>
  <c r="A339" i="20"/>
  <c r="A340" i="20"/>
  <c r="A341" i="20"/>
  <c r="A342" i="20"/>
  <c r="A343" i="20"/>
  <c r="A344" i="20"/>
  <c r="A345" i="20"/>
  <c r="A346" i="20"/>
  <c r="A347" i="20"/>
  <c r="A348" i="20"/>
  <c r="A349" i="20"/>
  <c r="A350" i="20"/>
  <c r="A351" i="20"/>
  <c r="A352" i="20"/>
  <c r="A353" i="20"/>
  <c r="A354" i="20"/>
  <c r="A355" i="20"/>
  <c r="A356" i="20"/>
  <c r="A357" i="20"/>
  <c r="A358" i="20"/>
  <c r="A359" i="20"/>
  <c r="A360" i="20"/>
  <c r="A361" i="20"/>
  <c r="A362" i="20"/>
  <c r="A363" i="20"/>
  <c r="A364" i="20"/>
  <c r="A365" i="20"/>
  <c r="A366" i="20"/>
  <c r="A367" i="20"/>
  <c r="A368" i="20"/>
  <c r="A369" i="20"/>
  <c r="A370" i="20"/>
  <c r="A371" i="20"/>
  <c r="A372" i="20"/>
  <c r="A373" i="20"/>
  <c r="A374" i="20"/>
  <c r="A375" i="20"/>
  <c r="A376" i="20"/>
  <c r="A377" i="20"/>
  <c r="A378" i="20"/>
  <c r="A379" i="20"/>
  <c r="A380" i="20"/>
  <c r="A381" i="20"/>
  <c r="A382" i="20"/>
  <c r="A383" i="20"/>
  <c r="A384" i="20"/>
  <c r="A385" i="20"/>
  <c r="A386" i="20"/>
  <c r="A387" i="20"/>
  <c r="A388" i="20"/>
  <c r="A389" i="20"/>
  <c r="A390" i="20"/>
  <c r="A391" i="20"/>
  <c r="A392" i="20"/>
  <c r="A393" i="20"/>
  <c r="A394" i="20"/>
  <c r="A395" i="20"/>
  <c r="A396" i="20"/>
  <c r="A397" i="20"/>
  <c r="A398" i="20"/>
  <c r="A399" i="20"/>
  <c r="A400" i="20"/>
  <c r="A401" i="20"/>
  <c r="A402" i="20"/>
  <c r="A403" i="20"/>
  <c r="A404" i="20"/>
  <c r="A405" i="20"/>
  <c r="A406" i="20"/>
  <c r="A407" i="20"/>
  <c r="A408" i="20"/>
  <c r="A409" i="20"/>
  <c r="A410" i="20"/>
  <c r="A411" i="20"/>
  <c r="A412" i="20"/>
  <c r="A413" i="20"/>
  <c r="A414" i="20"/>
  <c r="A415" i="20"/>
  <c r="A416" i="20"/>
  <c r="A417" i="20"/>
  <c r="A418" i="20"/>
  <c r="A419" i="20"/>
  <c r="A420" i="20"/>
  <c r="A421" i="20"/>
  <c r="A422" i="20"/>
  <c r="A423" i="20"/>
  <c r="A424" i="20"/>
  <c r="A425" i="20"/>
  <c r="A426" i="20"/>
  <c r="A427" i="20"/>
  <c r="A428" i="20"/>
  <c r="A429" i="20"/>
  <c r="A430" i="20"/>
  <c r="A431" i="20"/>
  <c r="A432" i="20"/>
  <c r="A433" i="20"/>
  <c r="A434" i="20"/>
  <c r="A435" i="20"/>
  <c r="A436" i="20"/>
  <c r="A437" i="20"/>
  <c r="A438" i="20"/>
  <c r="A439" i="20"/>
  <c r="A440" i="20"/>
  <c r="A441" i="20"/>
  <c r="A442" i="20"/>
  <c r="A443" i="20"/>
  <c r="A444" i="20"/>
  <c r="A445" i="20"/>
  <c r="A446" i="20"/>
  <c r="A447" i="20"/>
  <c r="A448" i="20"/>
  <c r="A449" i="20"/>
  <c r="A450" i="20"/>
  <c r="A451" i="20"/>
  <c r="A452" i="20"/>
  <c r="A453" i="20"/>
  <c r="A454" i="20"/>
  <c r="A455" i="20"/>
  <c r="A456" i="20"/>
  <c r="A457" i="20"/>
  <c r="A458" i="20"/>
  <c r="A459" i="20"/>
  <c r="A460" i="20"/>
  <c r="A461" i="20"/>
  <c r="A462" i="20"/>
  <c r="A463" i="20"/>
  <c r="A464" i="20"/>
  <c r="A465" i="20"/>
  <c r="A466" i="20"/>
  <c r="A467" i="20"/>
  <c r="A468" i="20"/>
  <c r="A469" i="20"/>
  <c r="A470" i="20"/>
  <c r="A471" i="20"/>
  <c r="A472" i="20"/>
  <c r="A473" i="20"/>
  <c r="A474" i="20"/>
  <c r="A475" i="20"/>
  <c r="A476" i="20"/>
  <c r="A477" i="20"/>
  <c r="A478" i="20"/>
  <c r="A479" i="20"/>
  <c r="A480" i="20"/>
  <c r="A481" i="20"/>
  <c r="A482" i="20"/>
  <c r="A483" i="20"/>
  <c r="A484" i="20"/>
  <c r="A485" i="20"/>
  <c r="A486" i="20"/>
  <c r="A487" i="20"/>
  <c r="A488" i="20"/>
  <c r="A489" i="20"/>
  <c r="A490" i="20"/>
  <c r="A491" i="20"/>
  <c r="A492" i="20"/>
  <c r="A493" i="20"/>
  <c r="A494" i="20"/>
  <c r="A495" i="20"/>
  <c r="A496" i="20"/>
  <c r="A497" i="20"/>
  <c r="A498" i="20"/>
  <c r="A499" i="20"/>
  <c r="A500" i="20"/>
  <c r="A501" i="20"/>
  <c r="A502" i="20"/>
  <c r="A503" i="20"/>
  <c r="A504" i="20"/>
  <c r="A505" i="20"/>
  <c r="A506" i="20"/>
  <c r="A507" i="20"/>
  <c r="A508" i="20"/>
  <c r="A509" i="20"/>
  <c r="A510" i="20"/>
  <c r="A511" i="20"/>
  <c r="A512" i="20"/>
  <c r="A513" i="20"/>
  <c r="A514" i="20"/>
  <c r="A515" i="20"/>
  <c r="A516" i="20"/>
  <c r="A517" i="20"/>
  <c r="A518" i="20"/>
  <c r="A519" i="20"/>
  <c r="A520" i="20"/>
  <c r="A521" i="20"/>
  <c r="A522" i="20"/>
  <c r="A523" i="20"/>
  <c r="A524" i="20"/>
  <c r="A525" i="20"/>
  <c r="A526" i="20"/>
  <c r="A527" i="20"/>
  <c r="A528" i="20"/>
  <c r="A529" i="20"/>
  <c r="A530" i="20"/>
  <c r="A531" i="20"/>
  <c r="A532" i="20"/>
  <c r="A533" i="20"/>
  <c r="A534" i="20"/>
  <c r="A535" i="20"/>
  <c r="A536" i="20"/>
  <c r="A537" i="20"/>
  <c r="A538" i="20"/>
  <c r="A539" i="20"/>
  <c r="A540" i="20"/>
  <c r="A541" i="20"/>
  <c r="A542" i="20"/>
  <c r="A543" i="20"/>
  <c r="A544" i="20"/>
  <c r="A545" i="20"/>
  <c r="A546" i="20"/>
  <c r="A547" i="20"/>
  <c r="A548" i="20"/>
  <c r="A549" i="20"/>
  <c r="A550" i="20"/>
  <c r="A551" i="20"/>
  <c r="A552" i="20"/>
  <c r="A553" i="20"/>
  <c r="A554" i="20"/>
  <c r="A555" i="20"/>
  <c r="A556" i="20"/>
  <c r="A557" i="20"/>
  <c r="A558" i="20"/>
  <c r="A559" i="20"/>
  <c r="A560" i="20"/>
  <c r="A561" i="20"/>
  <c r="A562" i="20"/>
  <c r="A563" i="20"/>
  <c r="A564" i="20"/>
  <c r="A565" i="20"/>
  <c r="A566" i="20"/>
  <c r="A567" i="20"/>
  <c r="A568" i="20"/>
  <c r="A569" i="20"/>
  <c r="A570" i="20"/>
  <c r="A571" i="20"/>
  <c r="A572" i="20"/>
  <c r="A573" i="20"/>
  <c r="A574" i="20"/>
  <c r="A575" i="20"/>
  <c r="A576" i="20"/>
  <c r="A577" i="20"/>
  <c r="A578" i="20"/>
  <c r="A579" i="20"/>
  <c r="A580" i="20"/>
  <c r="A581" i="20"/>
  <c r="A582" i="20"/>
  <c r="A583" i="20"/>
  <c r="A584" i="20"/>
  <c r="A585" i="20"/>
  <c r="A586" i="20"/>
  <c r="A587" i="20"/>
  <c r="A588" i="20"/>
  <c r="A589" i="20"/>
  <c r="A590" i="20"/>
  <c r="A591" i="20"/>
  <c r="A592" i="20"/>
  <c r="A593" i="20"/>
  <c r="A594" i="20"/>
  <c r="A595" i="20"/>
  <c r="A596" i="20"/>
  <c r="A597" i="20"/>
  <c r="A598" i="20"/>
  <c r="A599" i="20"/>
  <c r="A600" i="20"/>
  <c r="A601" i="20"/>
  <c r="A602" i="20"/>
  <c r="A603" i="20"/>
  <c r="A604" i="20"/>
  <c r="A605" i="20"/>
  <c r="A606" i="20"/>
  <c r="A607" i="20"/>
  <c r="A608" i="20"/>
  <c r="A609" i="20"/>
  <c r="A610" i="20"/>
  <c r="A611" i="20"/>
  <c r="A612" i="20"/>
  <c r="A613" i="20"/>
  <c r="A614" i="20"/>
  <c r="A615" i="20"/>
  <c r="A616" i="20"/>
  <c r="A617" i="20"/>
  <c r="A618" i="20"/>
  <c r="A619" i="20"/>
  <c r="A620" i="20"/>
  <c r="A621" i="20"/>
  <c r="A622" i="20"/>
  <c r="A623" i="20"/>
  <c r="A624" i="20"/>
  <c r="A625" i="20"/>
  <c r="A626" i="20"/>
  <c r="A627" i="20"/>
  <c r="A628" i="20"/>
  <c r="A629" i="20"/>
  <c r="A630" i="20"/>
  <c r="A631" i="20"/>
  <c r="A632" i="20"/>
  <c r="A633" i="20"/>
  <c r="A634" i="20"/>
  <c r="A635" i="20"/>
  <c r="A636" i="20"/>
  <c r="A637" i="20"/>
  <c r="A638" i="20"/>
  <c r="A639" i="20"/>
  <c r="A640" i="20"/>
  <c r="A641" i="20"/>
  <c r="A642" i="20"/>
  <c r="A643" i="20"/>
  <c r="A644" i="20"/>
  <c r="A645" i="20"/>
  <c r="A646" i="20"/>
  <c r="A647" i="20"/>
  <c r="A648" i="20"/>
  <c r="A649" i="20"/>
  <c r="A650" i="20"/>
  <c r="A651" i="20"/>
  <c r="A652" i="20"/>
  <c r="A653" i="20"/>
  <c r="A654" i="20"/>
  <c r="A655" i="20"/>
  <c r="A656" i="20"/>
  <c r="A657" i="20"/>
  <c r="A658" i="20"/>
  <c r="A659" i="20"/>
  <c r="A660" i="20"/>
  <c r="A661" i="20"/>
  <c r="A662" i="20"/>
  <c r="A663" i="20"/>
  <c r="A664" i="20"/>
  <c r="A665" i="20"/>
  <c r="A666" i="20"/>
  <c r="A667" i="20"/>
  <c r="A668" i="20"/>
  <c r="A669" i="20"/>
  <c r="A670" i="20"/>
  <c r="A671" i="20"/>
  <c r="A672" i="20"/>
  <c r="A673" i="20"/>
  <c r="A674" i="20"/>
  <c r="A675" i="20"/>
  <c r="A676" i="20"/>
  <c r="A677" i="20"/>
  <c r="A678" i="20"/>
  <c r="A679" i="2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47" i="22"/>
  <c r="A48" i="22"/>
  <c r="A49" i="22"/>
  <c r="A50" i="22"/>
  <c r="A51" i="22"/>
  <c r="A53" i="22"/>
  <c r="A55" i="22"/>
  <c r="A56" i="22"/>
  <c r="A57" i="22"/>
  <c r="A45" i="22"/>
  <c r="A46" i="22"/>
  <c r="A38" i="22"/>
  <c r="A39" i="22"/>
  <c r="A41" i="22"/>
  <c r="A42" i="22"/>
  <c r="A43" i="22"/>
  <c r="A44" i="22"/>
  <c r="G12" i="7"/>
  <c r="G7" i="7"/>
  <c r="F12" i="7"/>
  <c r="F7" i="7"/>
  <c r="A4" i="22"/>
  <c r="A5" i="22"/>
  <c r="A9" i="22"/>
  <c r="A10" i="22"/>
  <c r="A11" i="22"/>
  <c r="A12" i="22"/>
  <c r="A13" i="22"/>
  <c r="A16" i="22"/>
  <c r="A17" i="22"/>
  <c r="A18" i="22"/>
  <c r="A20" i="22"/>
  <c r="A21" i="22"/>
  <c r="A22" i="22"/>
  <c r="A25" i="22"/>
  <c r="A26" i="22"/>
  <c r="A27" i="22"/>
  <c r="A28" i="22"/>
  <c r="A30" i="22"/>
  <c r="A31" i="22"/>
  <c r="A32" i="22"/>
  <c r="A33" i="22"/>
  <c r="A34" i="22"/>
  <c r="A35" i="22"/>
  <c r="A36" i="22"/>
  <c r="A37" i="22"/>
  <c r="A3" i="22"/>
  <c r="C5" i="7"/>
  <c r="H5" i="7" s="1"/>
  <c r="B5" i="7" s="1"/>
  <c r="C10" i="7"/>
  <c r="H10" i="7" s="1"/>
  <c r="B10" i="7" s="1"/>
  <c r="C11" i="7"/>
  <c r="H11" i="7" s="1"/>
  <c r="B11" i="7" s="1"/>
  <c r="C8" i="7"/>
  <c r="H8" i="7" s="1"/>
  <c r="B8" i="7" s="1"/>
  <c r="C9" i="7"/>
  <c r="H9" i="7" s="1"/>
  <c r="B9" i="7" s="1"/>
  <c r="C7" i="7"/>
  <c r="H7" i="7" s="1"/>
  <c r="B7" i="7" s="1"/>
  <c r="C12" i="7"/>
  <c r="H12" i="7" s="1"/>
  <c r="B12" i="7" s="1"/>
  <c r="C6" i="7"/>
  <c r="H6" i="7" s="1"/>
  <c r="B6" i="7" s="1"/>
  <c r="AM78" i="36"/>
  <c r="AK78" i="36"/>
  <c r="A3" i="36"/>
  <c r="A4" i="36"/>
  <c r="A5" i="36"/>
  <c r="A6" i="36"/>
  <c r="A7" i="36"/>
  <c r="A8" i="36"/>
  <c r="A9" i="36"/>
  <c r="A10" i="36"/>
  <c r="A11" i="36"/>
  <c r="A12" i="36"/>
  <c r="A13" i="36"/>
  <c r="A14" i="36"/>
  <c r="A15" i="36"/>
  <c r="A16" i="36"/>
  <c r="A17" i="36"/>
  <c r="A18" i="36"/>
  <c r="A19" i="36"/>
  <c r="A20" i="36"/>
  <c r="A21" i="36"/>
  <c r="A22" i="36"/>
  <c r="A23" i="36"/>
  <c r="A24" i="36"/>
  <c r="A25" i="36"/>
  <c r="A26" i="36"/>
  <c r="A27" i="36"/>
  <c r="A28" i="36"/>
  <c r="A29" i="36"/>
  <c r="A30" i="36"/>
  <c r="A31" i="36"/>
  <c r="A32" i="36"/>
  <c r="A33" i="36"/>
  <c r="A34" i="36"/>
  <c r="A35" i="36"/>
  <c r="A36" i="36"/>
  <c r="A37" i="36"/>
  <c r="A38" i="36"/>
  <c r="A39" i="36"/>
  <c r="A40" i="36"/>
  <c r="A41" i="36"/>
  <c r="A42" i="36"/>
  <c r="A43" i="36"/>
  <c r="A44" i="36"/>
  <c r="A45" i="36"/>
  <c r="A46" i="36"/>
  <c r="A47" i="36"/>
  <c r="A48" i="36"/>
  <c r="A49" i="36"/>
  <c r="A50" i="36"/>
  <c r="A51" i="36"/>
  <c r="A52" i="36"/>
  <c r="A53" i="36"/>
  <c r="A54" i="36"/>
  <c r="A55" i="36"/>
  <c r="A56" i="36"/>
  <c r="A57" i="36"/>
  <c r="A58" i="36"/>
  <c r="A59" i="36"/>
  <c r="A60" i="36"/>
  <c r="A61" i="36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A104" i="36"/>
  <c r="A105" i="36"/>
  <c r="A106" i="36"/>
  <c r="A107" i="36"/>
  <c r="A108" i="36"/>
  <c r="A109" i="36"/>
  <c r="A110" i="36"/>
  <c r="A111" i="36"/>
  <c r="A112" i="36"/>
  <c r="A113" i="36"/>
  <c r="A114" i="36"/>
  <c r="A115" i="36"/>
  <c r="A116" i="36"/>
  <c r="A117" i="36"/>
  <c r="A118" i="36"/>
  <c r="A119" i="36"/>
  <c r="A120" i="36"/>
  <c r="A121" i="36"/>
  <c r="A122" i="36"/>
  <c r="A123" i="36"/>
  <c r="A124" i="36"/>
  <c r="A125" i="36"/>
  <c r="A126" i="36"/>
  <c r="A127" i="36"/>
  <c r="A128" i="36"/>
  <c r="A129" i="36"/>
  <c r="A130" i="36"/>
  <c r="A131" i="36"/>
  <c r="A132" i="36"/>
  <c r="A133" i="36"/>
  <c r="A134" i="36"/>
  <c r="A135" i="36"/>
  <c r="A136" i="36"/>
  <c r="A137" i="36"/>
  <c r="A138" i="36"/>
  <c r="A139" i="36"/>
  <c r="A140" i="36"/>
  <c r="A141" i="36"/>
  <c r="A142" i="36"/>
  <c r="A143" i="36"/>
  <c r="A144" i="36"/>
  <c r="A145" i="36"/>
  <c r="A146" i="36"/>
  <c r="A147" i="36"/>
  <c r="A148" i="36"/>
  <c r="A149" i="36"/>
  <c r="A150" i="36"/>
  <c r="A151" i="36"/>
  <c r="A152" i="36"/>
  <c r="A153" i="36"/>
  <c r="A154" i="36"/>
  <c r="A155" i="36"/>
  <c r="A156" i="36"/>
  <c r="A157" i="36"/>
  <c r="A158" i="36"/>
  <c r="A159" i="36"/>
  <c r="A160" i="36"/>
  <c r="A161" i="36"/>
  <c r="A162" i="36"/>
  <c r="A163" i="36"/>
  <c r="A164" i="36"/>
  <c r="A165" i="36"/>
  <c r="A166" i="36"/>
  <c r="A167" i="36"/>
  <c r="A168" i="36"/>
  <c r="A169" i="36"/>
  <c r="A170" i="36"/>
  <c r="A171" i="36"/>
  <c r="A172" i="36"/>
  <c r="A173" i="36"/>
  <c r="A174" i="36"/>
  <c r="A175" i="36"/>
  <c r="A176" i="36"/>
  <c r="A177" i="36"/>
  <c r="A178" i="36"/>
  <c r="A179" i="36"/>
  <c r="A180" i="36"/>
  <c r="A181" i="36"/>
  <c r="A182" i="36"/>
  <c r="A183" i="36"/>
  <c r="A184" i="36"/>
  <c r="A185" i="36"/>
  <c r="A186" i="36"/>
  <c r="A187" i="36"/>
  <c r="A188" i="36"/>
  <c r="A189" i="36"/>
  <c r="A190" i="36"/>
  <c r="A191" i="36"/>
  <c r="A192" i="36"/>
  <c r="A193" i="36"/>
  <c r="A194" i="36"/>
  <c r="A195" i="36"/>
  <c r="A196" i="36"/>
  <c r="A197" i="36"/>
  <c r="A198" i="36"/>
  <c r="A199" i="36"/>
  <c r="A200" i="36"/>
  <c r="A201" i="36"/>
  <c r="A202" i="36"/>
  <c r="A203" i="36"/>
  <c r="A204" i="36"/>
  <c r="A205" i="36"/>
  <c r="A206" i="36"/>
  <c r="A207" i="36"/>
  <c r="A208" i="36"/>
  <c r="A209" i="36"/>
  <c r="A210" i="36"/>
  <c r="A211" i="36"/>
  <c r="A212" i="36"/>
  <c r="A213" i="36"/>
  <c r="A214" i="36"/>
  <c r="A215" i="36"/>
  <c r="A216" i="36"/>
  <c r="A217" i="36"/>
  <c r="A218" i="36"/>
  <c r="A219" i="36"/>
  <c r="A220" i="36"/>
  <c r="A221" i="36"/>
  <c r="A222" i="36"/>
  <c r="A223" i="36"/>
  <c r="A224" i="36"/>
  <c r="A225" i="36"/>
  <c r="A226" i="36"/>
  <c r="A227" i="36"/>
  <c r="A228" i="36"/>
  <c r="A229" i="36"/>
  <c r="A230" i="36"/>
  <c r="A231" i="36"/>
  <c r="A232" i="36"/>
  <c r="A233" i="36"/>
  <c r="A234" i="36"/>
  <c r="A235" i="36"/>
  <c r="A236" i="36"/>
  <c r="A237" i="36"/>
  <c r="A238" i="36"/>
  <c r="A239" i="36"/>
  <c r="A240" i="36"/>
  <c r="A241" i="36"/>
  <c r="A242" i="36"/>
  <c r="A243" i="36"/>
  <c r="A244" i="36"/>
  <c r="A245" i="36"/>
  <c r="A246" i="36"/>
  <c r="A247" i="36"/>
  <c r="A248" i="36"/>
  <c r="A249" i="36"/>
  <c r="A250" i="36"/>
  <c r="A251" i="36"/>
  <c r="A252" i="36"/>
  <c r="A253" i="36"/>
  <c r="A254" i="36"/>
  <c r="A255" i="36"/>
  <c r="A256" i="36"/>
  <c r="A257" i="36"/>
  <c r="A258" i="36"/>
  <c r="A259" i="36"/>
  <c r="A260" i="36"/>
  <c r="A261" i="36"/>
  <c r="A262" i="36"/>
  <c r="A263" i="36"/>
  <c r="A264" i="36"/>
  <c r="A265" i="36"/>
  <c r="A266" i="36"/>
  <c r="A267" i="36"/>
  <c r="A268" i="36"/>
  <c r="A269" i="36"/>
  <c r="A270" i="36"/>
  <c r="A271" i="36"/>
  <c r="A272" i="36"/>
  <c r="A273" i="36"/>
  <c r="A274" i="36"/>
  <c r="A275" i="36"/>
  <c r="A276" i="36"/>
  <c r="A277" i="36"/>
  <c r="A278" i="36"/>
  <c r="A279" i="36"/>
  <c r="A280" i="36"/>
  <c r="A281" i="36"/>
  <c r="A282" i="36"/>
  <c r="A283" i="36"/>
  <c r="A284" i="36"/>
  <c r="A285" i="36"/>
  <c r="A286" i="36"/>
  <c r="A287" i="36"/>
  <c r="A288" i="36"/>
  <c r="A289" i="36"/>
  <c r="A290" i="36"/>
  <c r="A291" i="36"/>
  <c r="A292" i="36"/>
  <c r="A293" i="36"/>
  <c r="A294" i="36"/>
  <c r="A295" i="36"/>
  <c r="A296" i="36"/>
  <c r="A297" i="36"/>
  <c r="A298" i="36"/>
  <c r="A299" i="36"/>
  <c r="A300" i="36"/>
  <c r="A301" i="36"/>
  <c r="A302" i="36"/>
  <c r="A303" i="36"/>
  <c r="A304" i="36"/>
  <c r="A305" i="36"/>
  <c r="A306" i="36"/>
  <c r="A307" i="36"/>
  <c r="A308" i="36"/>
  <c r="A309" i="36"/>
  <c r="A310" i="36"/>
  <c r="A311" i="36"/>
  <c r="A312" i="36"/>
  <c r="A313" i="36"/>
  <c r="A314" i="36"/>
  <c r="A315" i="36"/>
  <c r="A316" i="36"/>
  <c r="A317" i="36"/>
  <c r="A318" i="36"/>
  <c r="A319" i="36"/>
  <c r="A320" i="36"/>
  <c r="A321" i="36"/>
  <c r="A322" i="36"/>
  <c r="A323" i="36"/>
  <c r="A324" i="36"/>
  <c r="A325" i="36"/>
  <c r="A326" i="36"/>
  <c r="A327" i="36"/>
  <c r="A328" i="36"/>
  <c r="A329" i="36"/>
  <c r="A330" i="36"/>
  <c r="A331" i="36"/>
  <c r="A332" i="36"/>
  <c r="A333" i="36"/>
  <c r="A334" i="36"/>
  <c r="A335" i="36"/>
  <c r="A336" i="36"/>
  <c r="A337" i="36"/>
  <c r="A338" i="36"/>
  <c r="A339" i="36"/>
  <c r="A340" i="36"/>
  <c r="A341" i="36"/>
  <c r="A342" i="36"/>
  <c r="A343" i="36"/>
  <c r="A344" i="36"/>
  <c r="A345" i="36"/>
  <c r="A346" i="36"/>
  <c r="A347" i="36"/>
  <c r="A348" i="36"/>
  <c r="A349" i="36"/>
  <c r="A350" i="36"/>
  <c r="A351" i="36"/>
  <c r="A352" i="36"/>
  <c r="A353" i="36"/>
  <c r="A354" i="36"/>
  <c r="A355" i="36"/>
  <c r="A356" i="36"/>
  <c r="A357" i="36"/>
  <c r="A358" i="36"/>
  <c r="A359" i="36"/>
  <c r="A360" i="36"/>
  <c r="A361" i="36"/>
  <c r="A362" i="36"/>
  <c r="A363" i="36"/>
  <c r="A364" i="36"/>
  <c r="A365" i="36"/>
  <c r="A366" i="36"/>
  <c r="A367" i="36"/>
  <c r="A368" i="36"/>
  <c r="A369" i="36"/>
  <c r="A370" i="36"/>
  <c r="A371" i="36"/>
  <c r="A372" i="36"/>
  <c r="A373" i="36"/>
  <c r="A374" i="36"/>
  <c r="A375" i="36"/>
  <c r="A376" i="36"/>
  <c r="A377" i="36"/>
  <c r="A378" i="36"/>
  <c r="A379" i="36"/>
  <c r="A380" i="36"/>
  <c r="A381" i="36"/>
  <c r="A382" i="36"/>
  <c r="A383" i="36"/>
  <c r="A384" i="36"/>
  <c r="A385" i="36"/>
  <c r="A386" i="36"/>
  <c r="A387" i="36"/>
  <c r="A388" i="36"/>
  <c r="A389" i="36"/>
  <c r="A390" i="36"/>
  <c r="A391" i="36"/>
  <c r="A392" i="36"/>
  <c r="A393" i="36"/>
  <c r="A394" i="36"/>
  <c r="A395" i="36"/>
  <c r="A396" i="36"/>
  <c r="A397" i="36"/>
  <c r="A398" i="36"/>
  <c r="A399" i="36"/>
  <c r="A400" i="36"/>
  <c r="A401" i="36"/>
  <c r="A402" i="36"/>
  <c r="A403" i="36"/>
  <c r="A404" i="36"/>
  <c r="A405" i="36"/>
  <c r="A406" i="36"/>
  <c r="A407" i="36"/>
  <c r="A408" i="36"/>
  <c r="A409" i="36"/>
  <c r="A410" i="36"/>
  <c r="A411" i="36"/>
  <c r="A412" i="36"/>
  <c r="A413" i="36"/>
  <c r="A414" i="36"/>
  <c r="A415" i="36"/>
  <c r="A416" i="36"/>
  <c r="A417" i="36"/>
  <c r="A418" i="36"/>
  <c r="A419" i="36"/>
  <c r="A420" i="36"/>
  <c r="A421" i="36"/>
  <c r="A422" i="36"/>
  <c r="A423" i="36"/>
  <c r="A424" i="36"/>
  <c r="A425" i="36"/>
  <c r="A426" i="36"/>
  <c r="A427" i="36"/>
  <c r="A428" i="36"/>
  <c r="A429" i="36"/>
  <c r="A430" i="36"/>
  <c r="A431" i="36"/>
  <c r="A432" i="36"/>
  <c r="A433" i="36"/>
  <c r="A434" i="36"/>
  <c r="A435" i="36"/>
  <c r="A436" i="36"/>
  <c r="A437" i="36"/>
  <c r="A438" i="36"/>
  <c r="A439" i="36"/>
  <c r="A440" i="36"/>
  <c r="A441" i="36"/>
  <c r="A442" i="36"/>
  <c r="A443" i="36"/>
  <c r="A444" i="36"/>
  <c r="A445" i="36"/>
  <c r="A446" i="36"/>
  <c r="A447" i="36"/>
  <c r="A448" i="36"/>
  <c r="A449" i="36"/>
  <c r="A450" i="36"/>
  <c r="A451" i="36"/>
  <c r="A452" i="36"/>
  <c r="A453" i="36"/>
  <c r="A454" i="36"/>
  <c r="A455" i="36"/>
  <c r="A456" i="36"/>
  <c r="A457" i="36"/>
  <c r="A458" i="36"/>
  <c r="A459" i="36"/>
  <c r="A460" i="36"/>
  <c r="A461" i="36"/>
  <c r="A462" i="36"/>
  <c r="A463" i="36"/>
  <c r="A464" i="36"/>
  <c r="A465" i="36"/>
  <c r="A466" i="36"/>
  <c r="A467" i="36"/>
  <c r="A468" i="36"/>
  <c r="A469" i="36"/>
  <c r="A470" i="36"/>
  <c r="A471" i="36"/>
  <c r="A472" i="36"/>
  <c r="A473" i="36"/>
  <c r="A474" i="36"/>
  <c r="A475" i="36"/>
  <c r="A476" i="36"/>
  <c r="A477" i="36"/>
  <c r="A478" i="36"/>
  <c r="A479" i="36"/>
  <c r="A480" i="36"/>
  <c r="A481" i="36"/>
  <c r="A482" i="36"/>
  <c r="A483" i="36"/>
  <c r="A484" i="36"/>
  <c r="A485" i="36"/>
  <c r="A486" i="36"/>
  <c r="A487" i="36"/>
  <c r="A488" i="36"/>
  <c r="A489" i="36"/>
  <c r="A490" i="36"/>
  <c r="A491" i="36"/>
  <c r="A492" i="36"/>
  <c r="A493" i="36"/>
  <c r="A494" i="36"/>
  <c r="A495" i="36"/>
  <c r="A496" i="36"/>
  <c r="A497" i="36"/>
  <c r="A498" i="36"/>
  <c r="A499" i="36"/>
  <c r="A500" i="36"/>
  <c r="A501" i="36"/>
  <c r="A502" i="36"/>
  <c r="A503" i="36"/>
  <c r="A504" i="36"/>
  <c r="A505" i="36"/>
  <c r="A506" i="36"/>
  <c r="A507" i="36"/>
  <c r="A508" i="36"/>
  <c r="A509" i="36"/>
  <c r="A510" i="36"/>
  <c r="A511" i="36"/>
  <c r="A512" i="36"/>
  <c r="A513" i="36"/>
  <c r="A514" i="36"/>
  <c r="A515" i="36"/>
  <c r="A516" i="36"/>
  <c r="A517" i="36"/>
  <c r="A518" i="36"/>
  <c r="A519" i="36"/>
  <c r="A520" i="36"/>
  <c r="A521" i="36"/>
  <c r="A522" i="36"/>
  <c r="A523" i="36"/>
  <c r="A524" i="36"/>
  <c r="A525" i="36"/>
  <c r="A526" i="36"/>
  <c r="A527" i="36"/>
  <c r="A528" i="36"/>
  <c r="A529" i="36"/>
  <c r="A530" i="36"/>
  <c r="A531" i="36"/>
  <c r="A532" i="36"/>
  <c r="A533" i="36"/>
  <c r="A534" i="36"/>
  <c r="A535" i="36"/>
  <c r="A536" i="36"/>
  <c r="A537" i="36"/>
  <c r="A538" i="36"/>
  <c r="A539" i="36"/>
  <c r="A540" i="36"/>
  <c r="A541" i="36"/>
  <c r="A542" i="36"/>
  <c r="A543" i="36"/>
  <c r="A544" i="36"/>
  <c r="A545" i="36"/>
  <c r="A546" i="36"/>
  <c r="A547" i="36"/>
  <c r="A548" i="36"/>
  <c r="A549" i="36"/>
  <c r="A550" i="36"/>
  <c r="A551" i="36"/>
  <c r="A552" i="36"/>
  <c r="A553" i="36"/>
  <c r="A554" i="36"/>
  <c r="A555" i="36"/>
  <c r="A556" i="36"/>
  <c r="A557" i="36"/>
  <c r="A558" i="36"/>
  <c r="A559" i="36"/>
  <c r="A560" i="36"/>
  <c r="A561" i="36"/>
  <c r="A562" i="36"/>
  <c r="A563" i="36"/>
  <c r="A564" i="36"/>
  <c r="A565" i="36"/>
  <c r="A566" i="36"/>
  <c r="A567" i="36"/>
  <c r="A568" i="36"/>
  <c r="A569" i="36"/>
  <c r="A570" i="36"/>
  <c r="A571" i="36"/>
  <c r="A572" i="36"/>
  <c r="A573" i="36"/>
  <c r="A574" i="36"/>
  <c r="A575" i="36"/>
  <c r="A576" i="36"/>
  <c r="A577" i="36"/>
  <c r="A578" i="36"/>
  <c r="A579" i="36"/>
  <c r="A580" i="36"/>
  <c r="A581" i="36"/>
  <c r="A582" i="36"/>
  <c r="A583" i="36"/>
  <c r="A584" i="36"/>
  <c r="A585" i="36"/>
  <c r="A586" i="36"/>
  <c r="A587" i="36"/>
  <c r="A588" i="36"/>
  <c r="A589" i="36"/>
  <c r="A590" i="36"/>
  <c r="A591" i="36"/>
  <c r="A592" i="36"/>
  <c r="A593" i="36"/>
  <c r="A594" i="36"/>
  <c r="A595" i="36"/>
  <c r="A596" i="36"/>
  <c r="A597" i="36"/>
  <c r="A598" i="36"/>
  <c r="A599" i="36"/>
  <c r="A600" i="36"/>
  <c r="A601" i="36"/>
  <c r="A602" i="36"/>
  <c r="A603" i="36"/>
  <c r="A604" i="36"/>
  <c r="A605" i="36"/>
  <c r="A606" i="36"/>
  <c r="A607" i="36"/>
  <c r="A608" i="36"/>
  <c r="A609" i="36"/>
  <c r="A610" i="36"/>
  <c r="A611" i="36"/>
  <c r="A612" i="36"/>
  <c r="A613" i="36"/>
  <c r="A614" i="36"/>
  <c r="A615" i="36"/>
  <c r="A616" i="36"/>
  <c r="A617" i="36"/>
  <c r="A618" i="36"/>
  <c r="A619" i="36"/>
  <c r="A620" i="36"/>
  <c r="A621" i="36"/>
  <c r="A622" i="36"/>
  <c r="A623" i="36"/>
  <c r="A624" i="36"/>
  <c r="A625" i="36"/>
  <c r="A626" i="36"/>
  <c r="A627" i="36"/>
  <c r="A628" i="36"/>
  <c r="A629" i="36"/>
  <c r="A630" i="36"/>
  <c r="A631" i="36"/>
  <c r="A632" i="36"/>
  <c r="A633" i="36"/>
  <c r="A634" i="36"/>
  <c r="A635" i="36"/>
  <c r="A636" i="36"/>
  <c r="A637" i="36"/>
  <c r="A638" i="36"/>
  <c r="A639" i="36"/>
  <c r="A640" i="36"/>
  <c r="A641" i="36"/>
  <c r="A642" i="36"/>
  <c r="A643" i="36"/>
  <c r="A644" i="36"/>
  <c r="A645" i="36"/>
  <c r="A646" i="36"/>
  <c r="A647" i="36"/>
  <c r="A648" i="36"/>
  <c r="A649" i="36"/>
  <c r="A650" i="36"/>
  <c r="A651" i="36"/>
  <c r="A652" i="36"/>
  <c r="A653" i="36"/>
  <c r="A654" i="36"/>
  <c r="A655" i="36"/>
  <c r="A656" i="36"/>
  <c r="A657" i="36"/>
  <c r="A658" i="36"/>
  <c r="A659" i="36"/>
  <c r="A660" i="36"/>
  <c r="A661" i="36"/>
  <c r="A662" i="36"/>
  <c r="A663" i="36"/>
  <c r="A664" i="36"/>
  <c r="A665" i="36"/>
  <c r="A666" i="36"/>
  <c r="A667" i="36"/>
  <c r="A668" i="36"/>
  <c r="A669" i="36"/>
  <c r="A670" i="36"/>
  <c r="A671" i="36"/>
  <c r="A672" i="36"/>
  <c r="A673" i="36"/>
  <c r="A674" i="36"/>
  <c r="A675" i="36"/>
  <c r="A676" i="36"/>
  <c r="A677" i="36"/>
  <c r="A678" i="36"/>
  <c r="A679" i="36"/>
  <c r="A680" i="36"/>
  <c r="A681" i="36"/>
  <c r="A682" i="36"/>
  <c r="A683" i="36"/>
  <c r="A684" i="36"/>
  <c r="A685" i="36"/>
  <c r="A686" i="36"/>
  <c r="A687" i="36"/>
  <c r="A688" i="36"/>
  <c r="A689" i="36"/>
  <c r="A690" i="36"/>
  <c r="A691" i="36"/>
  <c r="A692" i="36"/>
  <c r="A693" i="36"/>
  <c r="A694" i="36"/>
  <c r="A695" i="36"/>
  <c r="A696" i="36"/>
  <c r="A697" i="36"/>
  <c r="A698" i="36"/>
  <c r="A699" i="36"/>
  <c r="A700" i="36"/>
  <c r="A701" i="36"/>
  <c r="A702" i="36"/>
  <c r="A703" i="36"/>
  <c r="A704" i="36"/>
  <c r="A705" i="36"/>
  <c r="A706" i="36"/>
  <c r="A707" i="36"/>
  <c r="A708" i="36"/>
  <c r="A709" i="36"/>
  <c r="A710" i="36"/>
  <c r="A711" i="36"/>
  <c r="A712" i="36"/>
  <c r="A713" i="36"/>
  <c r="A714" i="36"/>
  <c r="A715" i="36"/>
  <c r="A716" i="36"/>
  <c r="A717" i="36"/>
  <c r="A718" i="36"/>
  <c r="A719" i="36"/>
  <c r="A720" i="36"/>
  <c r="A721" i="36"/>
  <c r="A722" i="36"/>
  <c r="A723" i="36"/>
  <c r="A724" i="36"/>
  <c r="A725" i="36"/>
  <c r="A726" i="36"/>
  <c r="A727" i="36"/>
  <c r="A728" i="36"/>
  <c r="A729" i="36"/>
  <c r="A730" i="36"/>
  <c r="A731" i="36"/>
  <c r="A732" i="36"/>
  <c r="A733" i="36"/>
  <c r="A734" i="36"/>
  <c r="A735" i="36"/>
  <c r="A736" i="36"/>
  <c r="A737" i="36"/>
  <c r="A738" i="36"/>
  <c r="A739" i="36"/>
  <c r="A740" i="36"/>
  <c r="A741" i="36"/>
  <c r="A742" i="36"/>
  <c r="A743" i="36"/>
  <c r="A744" i="36"/>
  <c r="A745" i="36"/>
  <c r="A746" i="36"/>
  <c r="A747" i="36"/>
  <c r="A748" i="36"/>
  <c r="A749" i="36"/>
  <c r="A750" i="36"/>
  <c r="A751" i="36"/>
  <c r="A752" i="36"/>
  <c r="A753" i="36"/>
  <c r="A754" i="36"/>
  <c r="A755" i="36"/>
  <c r="A756" i="36"/>
  <c r="A757" i="36"/>
  <c r="A758" i="36"/>
  <c r="A759" i="36"/>
  <c r="A760" i="36"/>
  <c r="A761" i="36"/>
  <c r="A762" i="36"/>
  <c r="A763" i="36"/>
  <c r="A764" i="36"/>
  <c r="A765" i="36"/>
  <c r="A766" i="36"/>
  <c r="A767" i="36"/>
  <c r="A768" i="36"/>
  <c r="A769" i="36"/>
  <c r="A770" i="36"/>
  <c r="A771" i="36"/>
  <c r="A772" i="36"/>
  <c r="A773" i="36"/>
  <c r="A774" i="36"/>
  <c r="A775" i="36"/>
  <c r="A776" i="36"/>
  <c r="A777" i="36"/>
  <c r="A778" i="36"/>
  <c r="A779" i="36"/>
  <c r="A780" i="36"/>
  <c r="A781" i="36"/>
  <c r="A782" i="36"/>
  <c r="A783" i="36"/>
  <c r="A784" i="36"/>
  <c r="A785" i="36"/>
  <c r="A786" i="36"/>
  <c r="A787" i="36"/>
  <c r="A788" i="36"/>
  <c r="A789" i="36"/>
  <c r="A790" i="36"/>
  <c r="A791" i="36"/>
  <c r="A792" i="36"/>
  <c r="A793" i="36"/>
  <c r="A794" i="36"/>
  <c r="A795" i="36"/>
  <c r="A796" i="36"/>
  <c r="A797" i="36"/>
  <c r="A798" i="36"/>
  <c r="A799" i="36"/>
  <c r="A800" i="36"/>
  <c r="A801" i="36"/>
  <c r="A802" i="36"/>
  <c r="A803" i="36"/>
  <c r="A804" i="36"/>
  <c r="A805" i="36"/>
  <c r="A806" i="36"/>
  <c r="A807" i="36"/>
  <c r="A808" i="36"/>
  <c r="A809" i="36"/>
  <c r="A810" i="36"/>
  <c r="A811" i="36"/>
  <c r="A812" i="36"/>
  <c r="A813" i="36"/>
  <c r="A814" i="36"/>
  <c r="A815" i="36"/>
  <c r="A816" i="36"/>
  <c r="A817" i="36"/>
  <c r="A818" i="36"/>
  <c r="A819" i="36"/>
  <c r="A820" i="36"/>
  <c r="A821" i="36"/>
  <c r="A822" i="36"/>
  <c r="A823" i="36"/>
  <c r="A824" i="36"/>
  <c r="A825" i="36"/>
  <c r="A826" i="36"/>
  <c r="A827" i="36"/>
  <c r="A828" i="36"/>
  <c r="A829" i="36"/>
  <c r="A830" i="36"/>
  <c r="A831" i="36"/>
  <c r="A832" i="36"/>
  <c r="A833" i="36"/>
  <c r="A834" i="36"/>
  <c r="A835" i="36"/>
  <c r="A836" i="36"/>
  <c r="A837" i="36"/>
  <c r="A838" i="36"/>
  <c r="A839" i="36"/>
  <c r="A840" i="36"/>
  <c r="A841" i="36"/>
  <c r="A842" i="36"/>
  <c r="A843" i="36"/>
  <c r="A844" i="36"/>
  <c r="A845" i="36"/>
  <c r="A846" i="36"/>
  <c r="A847" i="36"/>
  <c r="A848" i="36"/>
  <c r="A849" i="36"/>
  <c r="A850" i="36"/>
  <c r="A851" i="36"/>
  <c r="A852" i="36"/>
  <c r="A853" i="36"/>
  <c r="A854" i="36"/>
  <c r="A855" i="36"/>
  <c r="A856" i="36"/>
  <c r="A857" i="36"/>
  <c r="A858" i="36"/>
  <c r="A859" i="36"/>
  <c r="A860" i="36"/>
  <c r="A861" i="36"/>
  <c r="A862" i="36"/>
  <c r="A863" i="36"/>
  <c r="A864" i="36"/>
  <c r="A865" i="36"/>
  <c r="A866" i="36"/>
  <c r="A867" i="36"/>
  <c r="A868" i="36"/>
  <c r="A869" i="36"/>
  <c r="A870" i="36"/>
  <c r="A871" i="36"/>
  <c r="A872" i="36"/>
  <c r="A873" i="36"/>
  <c r="A874" i="36"/>
  <c r="A875" i="36"/>
  <c r="A876" i="36"/>
  <c r="A877" i="36"/>
  <c r="A878" i="36"/>
  <c r="A879" i="36"/>
  <c r="A880" i="36"/>
  <c r="A881" i="36"/>
  <c r="A882" i="36"/>
  <c r="A883" i="36"/>
  <c r="A884" i="36"/>
  <c r="A885" i="36"/>
  <c r="A886" i="36"/>
  <c r="A887" i="36"/>
  <c r="A888" i="36"/>
  <c r="A889" i="36"/>
  <c r="A890" i="36"/>
  <c r="A891" i="36"/>
  <c r="A892" i="36"/>
  <c r="A893" i="36"/>
  <c r="A894" i="36"/>
  <c r="A895" i="36"/>
  <c r="A896" i="36"/>
  <c r="A2" i="36"/>
  <c r="H25" i="7"/>
  <c r="G25" i="7"/>
  <c r="F25" i="7"/>
  <c r="H24" i="7"/>
  <c r="G24" i="7"/>
  <c r="F24" i="7"/>
  <c r="B24" i="7"/>
  <c r="B25" i="7"/>
  <c r="F14" i="24"/>
  <c r="F15" i="24"/>
  <c r="F16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F40" i="24"/>
  <c r="F41" i="24"/>
  <c r="F42" i="24"/>
  <c r="F43" i="24"/>
  <c r="F44" i="24"/>
  <c r="F45" i="24"/>
  <c r="F46" i="24"/>
  <c r="F47" i="24"/>
  <c r="F48" i="24"/>
  <c r="F49" i="24"/>
  <c r="F50" i="24"/>
  <c r="F51" i="24"/>
  <c r="F52" i="24"/>
  <c r="F53" i="24"/>
  <c r="F54" i="24"/>
  <c r="F55" i="24"/>
  <c r="F56" i="24"/>
  <c r="F13" i="24"/>
  <c r="E14" i="24"/>
  <c r="E15" i="24"/>
  <c r="E16" i="24"/>
  <c r="E17" i="24"/>
  <c r="E18" i="24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4" i="24"/>
  <c r="E36" i="24"/>
  <c r="E38" i="24"/>
  <c r="E40" i="24"/>
  <c r="E42" i="24"/>
  <c r="E44" i="24"/>
  <c r="E46" i="24"/>
  <c r="E48" i="24"/>
  <c r="E50" i="24"/>
  <c r="E52" i="24"/>
  <c r="E54" i="24"/>
  <c r="E56" i="24"/>
  <c r="E58" i="24"/>
  <c r="E60" i="24"/>
  <c r="E62" i="24"/>
  <c r="E13" i="24"/>
  <c r="A105" i="25"/>
  <c r="A104" i="25"/>
  <c r="A103" i="25"/>
  <c r="A102" i="25"/>
  <c r="A101" i="25"/>
  <c r="A100" i="25"/>
  <c r="A99" i="25"/>
  <c r="A98" i="25"/>
  <c r="A97" i="25"/>
  <c r="A96" i="25"/>
  <c r="A95" i="25"/>
  <c r="A94" i="25"/>
  <c r="A93" i="25"/>
  <c r="A92" i="25"/>
  <c r="A91" i="25"/>
  <c r="A90" i="25"/>
  <c r="A89" i="25"/>
  <c r="A88" i="25"/>
  <c r="A87" i="25"/>
  <c r="A86" i="25"/>
  <c r="A85" i="25"/>
  <c r="A84" i="25"/>
  <c r="A83" i="25"/>
  <c r="A82" i="25"/>
  <c r="A81" i="25"/>
  <c r="A80" i="25"/>
  <c r="A79" i="25"/>
  <c r="A78" i="25"/>
  <c r="A77" i="25"/>
  <c r="A76" i="25"/>
  <c r="A75" i="25"/>
  <c r="A74" i="25"/>
  <c r="A73" i="25"/>
  <c r="A72" i="25"/>
  <c r="A71" i="25"/>
  <c r="A70" i="25"/>
  <c r="A69" i="25"/>
  <c r="A68" i="25"/>
  <c r="A67" i="25"/>
  <c r="A66" i="25"/>
  <c r="A65" i="25"/>
  <c r="A64" i="25"/>
  <c r="A63" i="25"/>
  <c r="A62" i="25"/>
  <c r="A61" i="25"/>
  <c r="A60" i="25"/>
  <c r="A59" i="25"/>
  <c r="A58" i="25"/>
  <c r="A57" i="25"/>
  <c r="A56" i="25"/>
  <c r="A55" i="25"/>
  <c r="A54" i="25"/>
  <c r="A53" i="25"/>
  <c r="A52" i="25"/>
  <c r="A51" i="25"/>
  <c r="A50" i="25"/>
  <c r="A49" i="25"/>
  <c r="A48" i="25"/>
  <c r="A47" i="25"/>
  <c r="A46" i="25"/>
  <c r="A45" i="25"/>
  <c r="A44" i="25"/>
  <c r="A43" i="25"/>
  <c r="A42" i="25"/>
  <c r="A41" i="25"/>
  <c r="A40" i="25"/>
  <c r="A39" i="25"/>
  <c r="A38" i="25"/>
  <c r="A37" i="25"/>
  <c r="A36" i="25"/>
  <c r="A35" i="25"/>
  <c r="A34" i="25"/>
  <c r="A33" i="25"/>
  <c r="A32" i="25"/>
  <c r="A31" i="25"/>
  <c r="A30" i="25"/>
  <c r="A29" i="25"/>
  <c r="A28" i="25"/>
  <c r="A27" i="25"/>
  <c r="A26" i="25"/>
  <c r="A25" i="25"/>
  <c r="A24" i="25"/>
  <c r="A23" i="25"/>
  <c r="A22" i="25"/>
  <c r="A21" i="25"/>
  <c r="A20" i="25"/>
  <c r="A19" i="25"/>
  <c r="A18" i="25"/>
  <c r="A17" i="25"/>
  <c r="A16" i="25"/>
  <c r="A15" i="25"/>
  <c r="A14" i="25"/>
  <c r="A13" i="25"/>
  <c r="A12" i="25"/>
  <c r="A11" i="25"/>
  <c r="A10" i="25"/>
  <c r="A9" i="25"/>
  <c r="A8" i="25"/>
  <c r="A7" i="25"/>
  <c r="A6" i="25"/>
  <c r="A5" i="25"/>
  <c r="A4" i="25"/>
  <c r="A3" i="25"/>
  <c r="A2" i="25"/>
  <c r="A2" i="20"/>
  <c r="B22" i="7"/>
  <c r="B23" i="7"/>
  <c r="B18" i="7"/>
  <c r="B19" i="7"/>
  <c r="B20" i="7"/>
  <c r="B21" i="7"/>
  <c r="F21" i="7"/>
  <c r="G21" i="7"/>
  <c r="H21" i="7"/>
  <c r="F22" i="7"/>
  <c r="G22" i="7"/>
  <c r="H22" i="7"/>
  <c r="F23" i="7"/>
  <c r="G23" i="7"/>
  <c r="H23" i="7"/>
  <c r="F18" i="7"/>
  <c r="G18" i="7"/>
  <c r="H18" i="7"/>
  <c r="F19" i="7"/>
  <c r="G19" i="7"/>
  <c r="H19" i="7"/>
  <c r="F20" i="7"/>
  <c r="G20" i="7"/>
  <c r="H20" i="7"/>
  <c r="A2" i="10"/>
  <c r="N2" i="11"/>
  <c r="A2" i="11"/>
  <c r="B46" i="3"/>
  <c r="I43" i="39" s="1"/>
  <c r="B45" i="3"/>
  <c r="D31" i="40" s="1"/>
  <c r="B44" i="3"/>
  <c r="D30" i="40" s="1"/>
  <c r="B43" i="3"/>
  <c r="B42" i="3"/>
  <c r="I17" i="39" s="1"/>
  <c r="B41" i="3"/>
  <c r="B17" i="39" s="1"/>
  <c r="B40" i="3"/>
  <c r="I4" i="39" s="1"/>
  <c r="B39" i="3"/>
  <c r="G38" i="37" l="1"/>
  <c r="F38" i="37" s="1"/>
  <c r="G37" i="37"/>
  <c r="F37" i="37" s="1"/>
  <c r="D29" i="40"/>
  <c r="G36" i="37"/>
  <c r="F36" i="37" s="1"/>
  <c r="G35" i="37"/>
  <c r="F35" i="37" s="1"/>
  <c r="G34" i="37"/>
  <c r="F34" i="37" s="1"/>
  <c r="G33" i="37"/>
  <c r="F33" i="37" s="1"/>
  <c r="G32" i="37"/>
  <c r="F32" i="37" s="1"/>
  <c r="G30" i="37"/>
  <c r="F30" i="37" s="1"/>
  <c r="G29" i="37"/>
  <c r="F29" i="37" s="1"/>
  <c r="G31" i="37"/>
  <c r="F31" i="37" s="1"/>
  <c r="G27" i="37"/>
  <c r="F27" i="37" s="1"/>
  <c r="G26" i="37"/>
  <c r="F26" i="37" s="1"/>
  <c r="G28" i="37"/>
  <c r="F28" i="37" s="1"/>
  <c r="G25" i="37"/>
  <c r="F25" i="37" s="1"/>
  <c r="I22" i="24"/>
  <c r="C12" i="24"/>
  <c r="C11" i="24"/>
  <c r="D33" i="40"/>
  <c r="B19" i="40"/>
  <c r="E19" i="40"/>
  <c r="B18" i="40"/>
  <c r="E12" i="24"/>
  <c r="E18" i="40"/>
  <c r="B17" i="40"/>
  <c r="D12" i="24"/>
  <c r="G11" i="24"/>
  <c r="B15" i="40"/>
  <c r="C2" i="24"/>
  <c r="G24" i="37"/>
  <c r="F24" i="37" s="1"/>
  <c r="G23" i="37"/>
  <c r="F23" i="37" s="1"/>
  <c r="C2" i="37"/>
  <c r="C6" i="37"/>
  <c r="C5" i="37"/>
  <c r="C6" i="24"/>
  <c r="G22" i="37"/>
  <c r="F22" i="37" s="1"/>
  <c r="D1" i="7"/>
  <c r="G18" i="37"/>
  <c r="F18" i="37" s="1"/>
  <c r="B30" i="39"/>
  <c r="B1" i="39"/>
  <c r="O2" i="11"/>
  <c r="D32" i="40"/>
  <c r="D28" i="40"/>
  <c r="F12" i="24"/>
  <c r="N3" i="10"/>
  <c r="G21" i="37"/>
  <c r="F21" i="37" s="1"/>
  <c r="G25" i="22"/>
  <c r="H25" i="22" s="1"/>
  <c r="I25" i="22" s="1"/>
  <c r="N3" i="25"/>
  <c r="N3" i="11"/>
  <c r="J2" i="36"/>
  <c r="J74" i="36" s="1"/>
  <c r="K74" i="36" s="1"/>
  <c r="N3" i="20"/>
  <c r="N32" i="20" s="1"/>
  <c r="B43" i="39"/>
  <c r="C5" i="24"/>
  <c r="B23" i="40"/>
  <c r="D26" i="40"/>
  <c r="D27" i="40"/>
  <c r="I24" i="24"/>
  <c r="I30" i="39"/>
  <c r="C7" i="37"/>
  <c r="C9" i="24"/>
  <c r="C9" i="37"/>
  <c r="G17" i="37"/>
  <c r="F17" i="37" s="1"/>
  <c r="G19" i="37"/>
  <c r="F19" i="37" s="1"/>
  <c r="G15" i="37"/>
  <c r="F15" i="37" s="1"/>
  <c r="G16" i="37"/>
  <c r="F16" i="37" s="1"/>
  <c r="G14" i="37"/>
  <c r="F14" i="37" s="1"/>
  <c r="G13" i="37"/>
  <c r="F13" i="37" s="1"/>
  <c r="G20" i="37"/>
  <c r="F20" i="37" s="1"/>
  <c r="D25" i="40"/>
  <c r="B4" i="39"/>
  <c r="D36" i="3"/>
  <c r="I21" i="37"/>
  <c r="C40" i="37"/>
  <c r="I45" i="37"/>
  <c r="I49" i="24"/>
  <c r="B36" i="40"/>
  <c r="C84" i="24"/>
  <c r="N32" i="10" l="1"/>
  <c r="O32" i="10" s="1"/>
  <c r="F81" i="24" s="1"/>
  <c r="N33" i="10"/>
  <c r="X74" i="36"/>
  <c r="Q74" i="36"/>
  <c r="P74" i="36"/>
  <c r="O74" i="36"/>
  <c r="N74" i="36"/>
  <c r="M74" i="36"/>
  <c r="L74" i="36"/>
  <c r="N33" i="11"/>
  <c r="R33" i="11" s="1"/>
  <c r="N35" i="11"/>
  <c r="N41" i="25"/>
  <c r="N42" i="25"/>
  <c r="R32" i="20"/>
  <c r="Q32" i="20"/>
  <c r="P32" i="20"/>
  <c r="O32" i="20"/>
  <c r="E81" i="24" s="1"/>
  <c r="AA32" i="20"/>
  <c r="T32" i="20"/>
  <c r="S32" i="20"/>
  <c r="N34" i="11"/>
  <c r="S34" i="11" s="1"/>
  <c r="J72" i="36"/>
  <c r="K72" i="36" s="1"/>
  <c r="X72" i="36" s="1"/>
  <c r="J73" i="36"/>
  <c r="K73" i="36" s="1"/>
  <c r="N30" i="10"/>
  <c r="S30" i="10" s="1"/>
  <c r="N31" i="10"/>
  <c r="N30" i="20"/>
  <c r="Q30" i="20" s="1"/>
  <c r="N31" i="20"/>
  <c r="P41" i="25"/>
  <c r="S41" i="25"/>
  <c r="T41" i="25"/>
  <c r="O41" i="25"/>
  <c r="D79" i="24" s="1"/>
  <c r="Q41" i="25"/>
  <c r="R41" i="25"/>
  <c r="AA41" i="25"/>
  <c r="N24" i="11"/>
  <c r="P24" i="11" s="1"/>
  <c r="N32" i="11"/>
  <c r="J70" i="36"/>
  <c r="K70" i="36" s="1"/>
  <c r="N70" i="36" s="1"/>
  <c r="J71" i="36"/>
  <c r="K71" i="36" s="1"/>
  <c r="N31" i="11"/>
  <c r="AA31" i="11" s="1"/>
  <c r="N27" i="10"/>
  <c r="AA27" i="10" s="1"/>
  <c r="N29" i="10"/>
  <c r="N39" i="25"/>
  <c r="R39" i="25" s="1"/>
  <c r="N40" i="25"/>
  <c r="N30" i="11"/>
  <c r="S30" i="11" s="1"/>
  <c r="J68" i="36"/>
  <c r="K68" i="36" s="1"/>
  <c r="L68" i="36" s="1"/>
  <c r="J69" i="36"/>
  <c r="K69" i="36" s="1"/>
  <c r="N29" i="11"/>
  <c r="T29" i="11" s="1"/>
  <c r="N9" i="20"/>
  <c r="Q9" i="20" s="1"/>
  <c r="N29" i="20"/>
  <c r="J66" i="36"/>
  <c r="K66" i="36" s="1"/>
  <c r="Q66" i="36" s="1"/>
  <c r="J67" i="36"/>
  <c r="K67" i="36" s="1"/>
  <c r="J64" i="36"/>
  <c r="K64" i="36" s="1"/>
  <c r="Q64" i="36" s="1"/>
  <c r="J65" i="36"/>
  <c r="K65" i="36" s="1"/>
  <c r="J62" i="36"/>
  <c r="K62" i="36" s="1"/>
  <c r="L62" i="36" s="1"/>
  <c r="G70" i="24" s="1"/>
  <c r="J63" i="36"/>
  <c r="K63" i="36" s="1"/>
  <c r="J31" i="36"/>
  <c r="K31" i="36" s="1"/>
  <c r="Q31" i="36" s="1"/>
  <c r="J61" i="36"/>
  <c r="K61" i="36" s="1"/>
  <c r="N17" i="10"/>
  <c r="O17" i="10" s="1"/>
  <c r="F66" i="24" s="1"/>
  <c r="N36" i="25"/>
  <c r="N38" i="25"/>
  <c r="N37" i="25"/>
  <c r="N17" i="25"/>
  <c r="R17" i="25" s="1"/>
  <c r="N35" i="25"/>
  <c r="I2" i="24"/>
  <c r="I26" i="24"/>
  <c r="N21" i="25"/>
  <c r="O21" i="25" s="1"/>
  <c r="N33" i="25"/>
  <c r="R33" i="25" s="1"/>
  <c r="N10" i="25"/>
  <c r="R10" i="25" s="1"/>
  <c r="N22" i="25"/>
  <c r="Q22" i="25" s="1"/>
  <c r="N34" i="25"/>
  <c r="N15" i="10"/>
  <c r="T15" i="10" s="1"/>
  <c r="N15" i="25"/>
  <c r="S15" i="25" s="1"/>
  <c r="N20" i="25"/>
  <c r="R20" i="25" s="1"/>
  <c r="N27" i="25"/>
  <c r="N9" i="10"/>
  <c r="P9" i="10" s="1"/>
  <c r="N9" i="25"/>
  <c r="AA9" i="25" s="1"/>
  <c r="N32" i="25"/>
  <c r="Q32" i="25" s="1"/>
  <c r="N11" i="10"/>
  <c r="S11" i="10" s="1"/>
  <c r="N26" i="10"/>
  <c r="O26" i="10" s="1"/>
  <c r="F75" i="24" s="1"/>
  <c r="N12" i="10"/>
  <c r="S12" i="10" s="1"/>
  <c r="N25" i="10"/>
  <c r="AA25" i="10" s="1"/>
  <c r="G26" i="22"/>
  <c r="H26" i="22" s="1"/>
  <c r="N14" i="10"/>
  <c r="Q14" i="10" s="1"/>
  <c r="N19" i="10"/>
  <c r="R19" i="10" s="1"/>
  <c r="N24" i="10"/>
  <c r="R24" i="10" s="1"/>
  <c r="N8" i="10"/>
  <c r="R8" i="10" s="1"/>
  <c r="N22" i="10"/>
  <c r="S22" i="10" s="1"/>
  <c r="N18" i="10"/>
  <c r="R18" i="10" s="1"/>
  <c r="N16" i="10"/>
  <c r="Q16" i="10" s="1"/>
  <c r="C87" i="24"/>
  <c r="N20" i="10"/>
  <c r="S20" i="10" s="1"/>
  <c r="N13" i="10"/>
  <c r="P13" i="10" s="1"/>
  <c r="N28" i="10"/>
  <c r="T28" i="10" s="1"/>
  <c r="N10" i="10"/>
  <c r="S10" i="10" s="1"/>
  <c r="N23" i="10"/>
  <c r="P23" i="10" s="1"/>
  <c r="N21" i="10"/>
  <c r="T21" i="10" s="1"/>
  <c r="N13" i="25"/>
  <c r="P13" i="25" s="1"/>
  <c r="N28" i="25"/>
  <c r="S28" i="25" s="1"/>
  <c r="N24" i="25"/>
  <c r="T24" i="25" s="1"/>
  <c r="N29" i="25"/>
  <c r="R29" i="25" s="1"/>
  <c r="N12" i="25"/>
  <c r="R12" i="25" s="1"/>
  <c r="N14" i="25"/>
  <c r="O14" i="25" s="1"/>
  <c r="N8" i="25"/>
  <c r="S8" i="25" s="1"/>
  <c r="N26" i="25"/>
  <c r="P26" i="25" s="1"/>
  <c r="N23" i="25"/>
  <c r="S23" i="25" s="1"/>
  <c r="N25" i="11"/>
  <c r="P25" i="11" s="1"/>
  <c r="J43" i="36"/>
  <c r="K43" i="36" s="1"/>
  <c r="P43" i="36" s="1"/>
  <c r="J41" i="36"/>
  <c r="K41" i="36" s="1"/>
  <c r="Q41" i="36" s="1"/>
  <c r="N11" i="20"/>
  <c r="R11" i="20" s="1"/>
  <c r="J23" i="36"/>
  <c r="K23" i="36" s="1"/>
  <c r="Q23" i="36" s="1"/>
  <c r="J18" i="36"/>
  <c r="K18" i="36" s="1"/>
  <c r="O18" i="36" s="1"/>
  <c r="N12" i="20"/>
  <c r="Q12" i="20" s="1"/>
  <c r="N11" i="25"/>
  <c r="P11" i="25" s="1"/>
  <c r="N18" i="25"/>
  <c r="P18" i="25" s="1"/>
  <c r="N19" i="25"/>
  <c r="R19" i="25" s="1"/>
  <c r="N10" i="11"/>
  <c r="AA10" i="11" s="1"/>
  <c r="O10" i="11" s="1"/>
  <c r="AH10" i="11" s="1"/>
  <c r="N19" i="11"/>
  <c r="AA19" i="11" s="1"/>
  <c r="N11" i="11"/>
  <c r="R11" i="11" s="1"/>
  <c r="N30" i="25"/>
  <c r="AA30" i="25" s="1"/>
  <c r="J20" i="36"/>
  <c r="K20" i="36" s="1"/>
  <c r="Q20" i="36" s="1"/>
  <c r="J11" i="36"/>
  <c r="K11" i="36" s="1"/>
  <c r="Q11" i="36" s="1"/>
  <c r="J25" i="36"/>
  <c r="K25" i="36" s="1"/>
  <c r="M25" i="36" s="1"/>
  <c r="J7" i="36"/>
  <c r="K7" i="36" s="1"/>
  <c r="M7" i="36" s="1"/>
  <c r="J44" i="36"/>
  <c r="K44" i="36" s="1"/>
  <c r="O44" i="36" s="1"/>
  <c r="J35" i="36"/>
  <c r="K35" i="36" s="1"/>
  <c r="X35" i="36" s="1"/>
  <c r="J54" i="36"/>
  <c r="K54" i="36" s="1"/>
  <c r="N54" i="36" s="1"/>
  <c r="J52" i="36"/>
  <c r="K52" i="36" s="1"/>
  <c r="N52" i="36" s="1"/>
  <c r="J58" i="36"/>
  <c r="K58" i="36" s="1"/>
  <c r="Q58" i="36" s="1"/>
  <c r="J33" i="36"/>
  <c r="K33" i="36" s="1"/>
  <c r="X33" i="36" s="1"/>
  <c r="J15" i="36"/>
  <c r="K15" i="36" s="1"/>
  <c r="Q15" i="36" s="1"/>
  <c r="J45" i="36"/>
  <c r="K45" i="36" s="1"/>
  <c r="N45" i="36" s="1"/>
  <c r="J40" i="36"/>
  <c r="K40" i="36" s="1"/>
  <c r="O40" i="36" s="1"/>
  <c r="J22" i="36"/>
  <c r="K22" i="36" s="1"/>
  <c r="N22" i="36" s="1"/>
  <c r="J27" i="36"/>
  <c r="K27" i="36" s="1"/>
  <c r="O27" i="36" s="1"/>
  <c r="J32" i="36"/>
  <c r="K32" i="36" s="1"/>
  <c r="X32" i="36" s="1"/>
  <c r="J14" i="36"/>
  <c r="K14" i="36" s="1"/>
  <c r="N14" i="36" s="1"/>
  <c r="J36" i="36"/>
  <c r="K36" i="36" s="1"/>
  <c r="X36" i="36" s="1"/>
  <c r="J48" i="36"/>
  <c r="K48" i="36" s="1"/>
  <c r="N48" i="36" s="1"/>
  <c r="J30" i="36"/>
  <c r="K30" i="36" s="1"/>
  <c r="L30" i="36" s="1"/>
  <c r="J26" i="36"/>
  <c r="K26" i="36" s="1"/>
  <c r="N26" i="36" s="1"/>
  <c r="J57" i="36"/>
  <c r="K57" i="36" s="1"/>
  <c r="M57" i="36" s="1"/>
  <c r="J8" i="36"/>
  <c r="K8" i="36" s="1"/>
  <c r="L8" i="36" s="1"/>
  <c r="J47" i="36"/>
  <c r="K47" i="36" s="1"/>
  <c r="L47" i="36" s="1"/>
  <c r="N15" i="11"/>
  <c r="N28" i="11"/>
  <c r="P28" i="11" s="1"/>
  <c r="N22" i="11"/>
  <c r="P22" i="11" s="1"/>
  <c r="N8" i="11"/>
  <c r="R8" i="11" s="1"/>
  <c r="N17" i="11"/>
  <c r="S17" i="11" s="1"/>
  <c r="N23" i="11"/>
  <c r="AA23" i="11" s="1"/>
  <c r="N14" i="11"/>
  <c r="AA14" i="11" s="1"/>
  <c r="N18" i="11"/>
  <c r="AA18" i="11" s="1"/>
  <c r="N14" i="20"/>
  <c r="T14" i="20" s="1"/>
  <c r="N20" i="11"/>
  <c r="AA20" i="11" s="1"/>
  <c r="N8" i="20"/>
  <c r="R8" i="20" s="1"/>
  <c r="N9" i="11"/>
  <c r="S9" i="11" s="1"/>
  <c r="J37" i="36"/>
  <c r="K37" i="36" s="1"/>
  <c r="Q37" i="36" s="1"/>
  <c r="J10" i="36"/>
  <c r="K10" i="36" s="1"/>
  <c r="Q10" i="36" s="1"/>
  <c r="J42" i="36"/>
  <c r="K42" i="36" s="1"/>
  <c r="N42" i="36" s="1"/>
  <c r="J24" i="36"/>
  <c r="K24" i="36" s="1"/>
  <c r="X24" i="36" s="1"/>
  <c r="J17" i="36"/>
  <c r="K17" i="36" s="1"/>
  <c r="L17" i="36" s="1"/>
  <c r="J6" i="36"/>
  <c r="K6" i="36" s="1"/>
  <c r="N6" i="36" s="1"/>
  <c r="N21" i="20"/>
  <c r="Q21" i="20" s="1"/>
  <c r="N26" i="11"/>
  <c r="R26" i="11" s="1"/>
  <c r="N21" i="11"/>
  <c r="S21" i="11" s="1"/>
  <c r="J59" i="36"/>
  <c r="K59" i="36" s="1"/>
  <c r="O59" i="36" s="1"/>
  <c r="J19" i="36"/>
  <c r="K19" i="36" s="1"/>
  <c r="L19" i="36" s="1"/>
  <c r="J28" i="36"/>
  <c r="K28" i="36" s="1"/>
  <c r="Q28" i="36" s="1"/>
  <c r="J16" i="36"/>
  <c r="K16" i="36" s="1"/>
  <c r="M16" i="36" s="1"/>
  <c r="S16" i="36" s="1"/>
  <c r="J9" i="36"/>
  <c r="K9" i="36" s="1"/>
  <c r="O9" i="36" s="1"/>
  <c r="J55" i="36"/>
  <c r="K55" i="36" s="1"/>
  <c r="L55" i="36" s="1"/>
  <c r="AH55" i="36" s="1"/>
  <c r="N16" i="11"/>
  <c r="N13" i="11"/>
  <c r="N27" i="11"/>
  <c r="AD3" i="11"/>
  <c r="AD33" i="11" s="1"/>
  <c r="AE33" i="11" s="1"/>
  <c r="J51" i="36"/>
  <c r="K51" i="36" s="1"/>
  <c r="L51" i="36" s="1"/>
  <c r="J53" i="36"/>
  <c r="K53" i="36" s="1"/>
  <c r="P53" i="36" s="1"/>
  <c r="J50" i="36"/>
  <c r="K50" i="36" s="1"/>
  <c r="L50" i="36" s="1"/>
  <c r="J21" i="36"/>
  <c r="K21" i="36" s="1"/>
  <c r="O21" i="36" s="1"/>
  <c r="J5" i="36"/>
  <c r="K5" i="36" s="1"/>
  <c r="X5" i="36" s="1"/>
  <c r="J46" i="36"/>
  <c r="K46" i="36" s="1"/>
  <c r="L46" i="36" s="1"/>
  <c r="J39" i="36"/>
  <c r="K39" i="36" s="1"/>
  <c r="X39" i="36" s="1"/>
  <c r="J13" i="36"/>
  <c r="K13" i="36" s="1"/>
  <c r="Q13" i="36" s="1"/>
  <c r="AD2" i="36"/>
  <c r="AC72" i="36" s="1"/>
  <c r="AD72" i="36" s="1"/>
  <c r="AE72" i="36" s="1"/>
  <c r="AI72" i="36" s="1"/>
  <c r="J34" i="36"/>
  <c r="K34" i="36" s="1"/>
  <c r="X34" i="36" s="1"/>
  <c r="J56" i="36"/>
  <c r="K56" i="36" s="1"/>
  <c r="P56" i="36" s="1"/>
  <c r="J49" i="36"/>
  <c r="K49" i="36" s="1"/>
  <c r="P49" i="36" s="1"/>
  <c r="J38" i="36"/>
  <c r="K38" i="36" s="1"/>
  <c r="Q38" i="36" s="1"/>
  <c r="N23" i="20"/>
  <c r="Q23" i="20" s="1"/>
  <c r="N12" i="11"/>
  <c r="N25" i="25"/>
  <c r="N16" i="25"/>
  <c r="N31" i="25"/>
  <c r="N19" i="20"/>
  <c r="Q19" i="20" s="1"/>
  <c r="N18" i="20"/>
  <c r="N15" i="20"/>
  <c r="N13" i="20"/>
  <c r="N24" i="20"/>
  <c r="N25" i="20"/>
  <c r="Q25" i="20" s="1"/>
  <c r="N17" i="20"/>
  <c r="O17" i="20" s="1"/>
  <c r="N22" i="20"/>
  <c r="O22" i="20" s="1"/>
  <c r="N28" i="20"/>
  <c r="R28" i="20" s="1"/>
  <c r="N10" i="20"/>
  <c r="AA10" i="20" s="1"/>
  <c r="N16" i="20"/>
  <c r="AA16" i="20" s="1"/>
  <c r="N20" i="20"/>
  <c r="T20" i="20" s="1"/>
  <c r="N27" i="20"/>
  <c r="AA27" i="20" s="1"/>
  <c r="N26" i="20"/>
  <c r="R26" i="20" s="1"/>
  <c r="J29" i="36"/>
  <c r="K29" i="36" s="1"/>
  <c r="J60" i="36"/>
  <c r="K60" i="36" s="1"/>
  <c r="Q60" i="36" s="1"/>
  <c r="J12" i="36"/>
  <c r="K12" i="36" s="1"/>
  <c r="Q12" i="36" s="1"/>
  <c r="I2" i="37"/>
  <c r="I23" i="37"/>
  <c r="G12" i="37"/>
  <c r="F12" i="37"/>
  <c r="Q32" i="10" l="1"/>
  <c r="R32" i="10"/>
  <c r="S32" i="10"/>
  <c r="AA32" i="10"/>
  <c r="P32" i="10"/>
  <c r="AA30" i="20"/>
  <c r="T33" i="11"/>
  <c r="S33" i="11"/>
  <c r="AA33" i="11"/>
  <c r="O33" i="11" s="1"/>
  <c r="AH33" i="11" s="1"/>
  <c r="P33" i="11"/>
  <c r="Q33" i="11"/>
  <c r="T74" i="36"/>
  <c r="T32" i="10"/>
  <c r="O30" i="20"/>
  <c r="G82" i="24"/>
  <c r="AH74" i="36"/>
  <c r="P30" i="20"/>
  <c r="S74" i="36"/>
  <c r="AI33" i="11"/>
  <c r="AL33" i="11"/>
  <c r="AJ33" i="11"/>
  <c r="U74" i="36"/>
  <c r="V74" i="36"/>
  <c r="W74" i="36"/>
  <c r="R33" i="10"/>
  <c r="P33" i="10"/>
  <c r="AA33" i="10"/>
  <c r="S33" i="10"/>
  <c r="O33" i="10"/>
  <c r="F82" i="24" s="1"/>
  <c r="Q33" i="10"/>
  <c r="T33" i="10"/>
  <c r="Q35" i="11"/>
  <c r="R35" i="11"/>
  <c r="T35" i="11"/>
  <c r="P35" i="11"/>
  <c r="S35" i="11"/>
  <c r="AA35" i="11"/>
  <c r="V32" i="20"/>
  <c r="Y32" i="20"/>
  <c r="Z32" i="20"/>
  <c r="W32" i="20"/>
  <c r="X32" i="20"/>
  <c r="T42" i="25"/>
  <c r="S42" i="25"/>
  <c r="R42" i="25"/>
  <c r="Q42" i="25"/>
  <c r="P42" i="25"/>
  <c r="O42" i="25"/>
  <c r="D81" i="24" s="1"/>
  <c r="AA42" i="25"/>
  <c r="AA30" i="10"/>
  <c r="P30" i="10"/>
  <c r="P34" i="11"/>
  <c r="AD31" i="11"/>
  <c r="AE31" i="11" s="1"/>
  <c r="AI31" i="11" s="1"/>
  <c r="AD32" i="11"/>
  <c r="AE32" i="11" s="1"/>
  <c r="AI32" i="11" s="1"/>
  <c r="R34" i="11"/>
  <c r="Q34" i="11"/>
  <c r="AA34" i="11"/>
  <c r="Z34" i="11" s="1"/>
  <c r="T34" i="11"/>
  <c r="M72" i="36"/>
  <c r="AC70" i="36"/>
  <c r="AD70" i="36" s="1"/>
  <c r="AE70" i="36" s="1"/>
  <c r="AI70" i="36" s="1"/>
  <c r="AC71" i="36"/>
  <c r="AD71" i="36" s="1"/>
  <c r="AE71" i="36" s="1"/>
  <c r="AI71" i="36" s="1"/>
  <c r="Q72" i="36"/>
  <c r="P72" i="36"/>
  <c r="O72" i="36"/>
  <c r="N72" i="36"/>
  <c r="L72" i="36"/>
  <c r="L73" i="36"/>
  <c r="O73" i="36"/>
  <c r="P73" i="36"/>
  <c r="M73" i="36"/>
  <c r="Q73" i="36"/>
  <c r="N73" i="36"/>
  <c r="X73" i="36"/>
  <c r="T30" i="20"/>
  <c r="O30" i="10"/>
  <c r="F79" i="24" s="1"/>
  <c r="Q30" i="10"/>
  <c r="R30" i="20"/>
  <c r="T30" i="10"/>
  <c r="S24" i="11"/>
  <c r="S30" i="20"/>
  <c r="Z30" i="20" s="1"/>
  <c r="R30" i="10"/>
  <c r="S27" i="10"/>
  <c r="T24" i="11"/>
  <c r="AA24" i="11"/>
  <c r="R24" i="11"/>
  <c r="Q24" i="11"/>
  <c r="S31" i="10"/>
  <c r="Q31" i="10"/>
  <c r="P31" i="10"/>
  <c r="O31" i="10"/>
  <c r="F80" i="24" s="1"/>
  <c r="AA31" i="10"/>
  <c r="R31" i="10"/>
  <c r="T31" i="10"/>
  <c r="X41" i="25"/>
  <c r="W41" i="25"/>
  <c r="Z41" i="25"/>
  <c r="Y41" i="25"/>
  <c r="V41" i="25"/>
  <c r="P31" i="20"/>
  <c r="R31" i="20"/>
  <c r="AA31" i="20"/>
  <c r="T31" i="20"/>
  <c r="Q31" i="20"/>
  <c r="S31" i="20"/>
  <c r="O31" i="20"/>
  <c r="E79" i="24" s="1"/>
  <c r="R27" i="10"/>
  <c r="O70" i="36"/>
  <c r="Q70" i="36"/>
  <c r="Q27" i="10"/>
  <c r="O27" i="10"/>
  <c r="F76" i="24" s="1"/>
  <c r="P27" i="10"/>
  <c r="T27" i="10"/>
  <c r="L70" i="36"/>
  <c r="AH70" i="36" s="1"/>
  <c r="Q17" i="10"/>
  <c r="AD29" i="11"/>
  <c r="AE29" i="11" s="1"/>
  <c r="AD30" i="11"/>
  <c r="AE30" i="11" s="1"/>
  <c r="AI30" i="11" s="1"/>
  <c r="P32" i="11"/>
  <c r="AA32" i="11"/>
  <c r="R32" i="11"/>
  <c r="Q32" i="11"/>
  <c r="S32" i="11"/>
  <c r="T32" i="11"/>
  <c r="O31" i="11"/>
  <c r="X70" i="36"/>
  <c r="M70" i="36"/>
  <c r="P70" i="36"/>
  <c r="N71" i="36"/>
  <c r="X71" i="36"/>
  <c r="O71" i="36"/>
  <c r="L71" i="36"/>
  <c r="AH71" i="36" s="1"/>
  <c r="AL71" i="36" s="1"/>
  <c r="P71" i="36"/>
  <c r="Q71" i="36"/>
  <c r="M71" i="36"/>
  <c r="AC68" i="36"/>
  <c r="AD68" i="36" s="1"/>
  <c r="AE68" i="36" s="1"/>
  <c r="AI68" i="36" s="1"/>
  <c r="AC69" i="36"/>
  <c r="AD69" i="36" s="1"/>
  <c r="AE69" i="36" s="1"/>
  <c r="AI69" i="36" s="1"/>
  <c r="S39" i="25"/>
  <c r="Q39" i="25"/>
  <c r="R31" i="11"/>
  <c r="S31" i="11"/>
  <c r="P31" i="11"/>
  <c r="Q31" i="11"/>
  <c r="T31" i="11"/>
  <c r="P29" i="10"/>
  <c r="Q29" i="10"/>
  <c r="R29" i="10"/>
  <c r="T29" i="10"/>
  <c r="AA29" i="10"/>
  <c r="S29" i="10"/>
  <c r="O29" i="10"/>
  <c r="F78" i="24" s="1"/>
  <c r="P39" i="25"/>
  <c r="O39" i="25"/>
  <c r="D75" i="24" s="1"/>
  <c r="AA39" i="25"/>
  <c r="T39" i="25"/>
  <c r="O68" i="36"/>
  <c r="M68" i="36"/>
  <c r="AC66" i="36"/>
  <c r="AD66" i="36" s="1"/>
  <c r="AE66" i="36" s="1"/>
  <c r="AI66" i="36" s="1"/>
  <c r="AC67" i="36"/>
  <c r="AD67" i="36" s="1"/>
  <c r="AE67" i="36" s="1"/>
  <c r="AI67" i="36" s="1"/>
  <c r="N68" i="36"/>
  <c r="X68" i="36"/>
  <c r="Q68" i="36"/>
  <c r="P68" i="36"/>
  <c r="S29" i="11"/>
  <c r="AA29" i="11"/>
  <c r="O29" i="11" s="1"/>
  <c r="AH29" i="11" s="1"/>
  <c r="T30" i="11"/>
  <c r="P30" i="11"/>
  <c r="Q30" i="11"/>
  <c r="P29" i="11"/>
  <c r="R30" i="11"/>
  <c r="R29" i="11"/>
  <c r="AA30" i="11"/>
  <c r="Q29" i="11"/>
  <c r="AH68" i="36"/>
  <c r="G76" i="24"/>
  <c r="AD27" i="11"/>
  <c r="AE27" i="11" s="1"/>
  <c r="AD28" i="11"/>
  <c r="AE28" i="11" s="1"/>
  <c r="L69" i="36"/>
  <c r="M69" i="36"/>
  <c r="N69" i="36"/>
  <c r="X69" i="36"/>
  <c r="Q69" i="36"/>
  <c r="P69" i="36"/>
  <c r="O69" i="36"/>
  <c r="P40" i="25"/>
  <c r="R40" i="25"/>
  <c r="T40" i="25"/>
  <c r="AA40" i="25"/>
  <c r="O40" i="25"/>
  <c r="S40" i="25"/>
  <c r="Q40" i="25"/>
  <c r="AA9" i="20"/>
  <c r="O9" i="20"/>
  <c r="E35" i="24" s="1"/>
  <c r="T9" i="20"/>
  <c r="S9" i="20"/>
  <c r="R9" i="20"/>
  <c r="P9" i="20"/>
  <c r="P66" i="36"/>
  <c r="N66" i="36"/>
  <c r="M66" i="36"/>
  <c r="O66" i="36"/>
  <c r="AC64" i="36"/>
  <c r="AD64" i="36" s="1"/>
  <c r="AE64" i="36" s="1"/>
  <c r="AI64" i="36" s="1"/>
  <c r="AC65" i="36"/>
  <c r="AD65" i="36" s="1"/>
  <c r="AE65" i="36" s="1"/>
  <c r="AI65" i="36" s="1"/>
  <c r="X66" i="36"/>
  <c r="L66" i="36"/>
  <c r="Q67" i="36"/>
  <c r="P67" i="36"/>
  <c r="X67" i="36"/>
  <c r="O67" i="36"/>
  <c r="N67" i="36"/>
  <c r="L67" i="36"/>
  <c r="M67" i="36"/>
  <c r="AA29" i="20"/>
  <c r="T29" i="20"/>
  <c r="Q29" i="20"/>
  <c r="O29" i="20"/>
  <c r="S29" i="20"/>
  <c r="P29" i="20"/>
  <c r="R29" i="20"/>
  <c r="AC62" i="36"/>
  <c r="AD62" i="36" s="1"/>
  <c r="AE62" i="36" s="1"/>
  <c r="AI62" i="36" s="1"/>
  <c r="AC63" i="36"/>
  <c r="AD63" i="36" s="1"/>
  <c r="AE63" i="36" s="1"/>
  <c r="AI63" i="36" s="1"/>
  <c r="L64" i="36"/>
  <c r="AH64" i="36" s="1"/>
  <c r="X64" i="36"/>
  <c r="P64" i="36"/>
  <c r="M64" i="36"/>
  <c r="N64" i="36"/>
  <c r="O64" i="36"/>
  <c r="X65" i="36"/>
  <c r="O65" i="36"/>
  <c r="P65" i="36"/>
  <c r="N65" i="36"/>
  <c r="M65" i="36"/>
  <c r="L65" i="36"/>
  <c r="Q65" i="36"/>
  <c r="Q62" i="36"/>
  <c r="P62" i="36"/>
  <c r="O62" i="36"/>
  <c r="M62" i="36"/>
  <c r="X62" i="36"/>
  <c r="N62" i="36"/>
  <c r="Q63" i="36"/>
  <c r="X63" i="36"/>
  <c r="M63" i="36"/>
  <c r="N63" i="36"/>
  <c r="L63" i="36"/>
  <c r="G71" i="24" s="1"/>
  <c r="P63" i="36"/>
  <c r="O63" i="36"/>
  <c r="AC60" i="36"/>
  <c r="AD60" i="36" s="1"/>
  <c r="AE60" i="36" s="1"/>
  <c r="AI60" i="36" s="1"/>
  <c r="AC61" i="36"/>
  <c r="AD61" i="36" s="1"/>
  <c r="AE61" i="36" s="1"/>
  <c r="AI61" i="36" s="1"/>
  <c r="AH62" i="36"/>
  <c r="L31" i="36"/>
  <c r="G39" i="24" s="1"/>
  <c r="R17" i="10"/>
  <c r="M31" i="36"/>
  <c r="X31" i="36"/>
  <c r="O31" i="36"/>
  <c r="P31" i="36"/>
  <c r="N31" i="36"/>
  <c r="AC24" i="36"/>
  <c r="AD24" i="36" s="1"/>
  <c r="AE24" i="36" s="1"/>
  <c r="AI24" i="36" s="1"/>
  <c r="AC59" i="36"/>
  <c r="AD59" i="36" s="1"/>
  <c r="AE59" i="36" s="1"/>
  <c r="AI59" i="36" s="1"/>
  <c r="T17" i="10"/>
  <c r="AA17" i="10"/>
  <c r="S17" i="10"/>
  <c r="P17" i="10"/>
  <c r="O61" i="36"/>
  <c r="L61" i="36"/>
  <c r="P61" i="36"/>
  <c r="Q61" i="36"/>
  <c r="N61" i="36"/>
  <c r="X61" i="36"/>
  <c r="M61" i="36"/>
  <c r="AA17" i="25"/>
  <c r="S17" i="25"/>
  <c r="P17" i="25"/>
  <c r="T17" i="25"/>
  <c r="O37" i="25"/>
  <c r="D71" i="24" s="1"/>
  <c r="S37" i="25"/>
  <c r="AA37" i="25"/>
  <c r="T37" i="25"/>
  <c r="R37" i="25"/>
  <c r="Q37" i="25"/>
  <c r="P37" i="25"/>
  <c r="T38" i="25"/>
  <c r="P38" i="25"/>
  <c r="AA38" i="25"/>
  <c r="O38" i="25"/>
  <c r="D73" i="24" s="1"/>
  <c r="Q38" i="25"/>
  <c r="R38" i="25"/>
  <c r="S38" i="25"/>
  <c r="O17" i="25"/>
  <c r="D31" i="24" s="1"/>
  <c r="Q17" i="25"/>
  <c r="O36" i="25"/>
  <c r="Q36" i="25"/>
  <c r="R36" i="25"/>
  <c r="AA36" i="25"/>
  <c r="S36" i="25"/>
  <c r="T36" i="25"/>
  <c r="P36" i="25"/>
  <c r="O35" i="25"/>
  <c r="AA35" i="25"/>
  <c r="R35" i="25"/>
  <c r="T35" i="25"/>
  <c r="Q35" i="25"/>
  <c r="S35" i="25"/>
  <c r="P35" i="25"/>
  <c r="D87" i="24"/>
  <c r="T33" i="25"/>
  <c r="T21" i="25"/>
  <c r="D25" i="24"/>
  <c r="E87" i="24"/>
  <c r="AH50" i="36"/>
  <c r="AH47" i="36"/>
  <c r="E51" i="24"/>
  <c r="AH51" i="36"/>
  <c r="AH46" i="36"/>
  <c r="E61" i="24"/>
  <c r="C88" i="24"/>
  <c r="D39" i="24"/>
  <c r="S10" i="25"/>
  <c r="AA33" i="25"/>
  <c r="Q33" i="25"/>
  <c r="S33" i="25"/>
  <c r="P21" i="25"/>
  <c r="O33" i="25"/>
  <c r="AA21" i="25"/>
  <c r="S21" i="25"/>
  <c r="Q21" i="25"/>
  <c r="R21" i="25"/>
  <c r="P33" i="25"/>
  <c r="AA22" i="25"/>
  <c r="Q10" i="25"/>
  <c r="P10" i="25"/>
  <c r="T10" i="25"/>
  <c r="O10" i="25"/>
  <c r="AA10" i="25"/>
  <c r="R22" i="25"/>
  <c r="S20" i="25"/>
  <c r="T22" i="25"/>
  <c r="O22" i="25"/>
  <c r="P22" i="25"/>
  <c r="S22" i="25"/>
  <c r="AA12" i="10"/>
  <c r="T15" i="25"/>
  <c r="AA15" i="25"/>
  <c r="Q15" i="25"/>
  <c r="P15" i="25"/>
  <c r="O15" i="25"/>
  <c r="O20" i="25"/>
  <c r="Q27" i="25"/>
  <c r="AA27" i="25"/>
  <c r="O34" i="25"/>
  <c r="Q34" i="25"/>
  <c r="R34" i="25"/>
  <c r="T34" i="25"/>
  <c r="AA34" i="25"/>
  <c r="S34" i="25"/>
  <c r="P34" i="25"/>
  <c r="T9" i="25"/>
  <c r="R15" i="25"/>
  <c r="S15" i="10"/>
  <c r="R15" i="10"/>
  <c r="Q15" i="10"/>
  <c r="AA15" i="10"/>
  <c r="O15" i="10"/>
  <c r="P15" i="10"/>
  <c r="S9" i="10"/>
  <c r="Q20" i="25"/>
  <c r="P27" i="25"/>
  <c r="T27" i="25"/>
  <c r="O28" i="25"/>
  <c r="S27" i="25"/>
  <c r="R27" i="25"/>
  <c r="O27" i="25"/>
  <c r="P11" i="10"/>
  <c r="AA9" i="10"/>
  <c r="T23" i="10"/>
  <c r="P20" i="25"/>
  <c r="AA20" i="25"/>
  <c r="T9" i="10"/>
  <c r="T20" i="25"/>
  <c r="O9" i="10"/>
  <c r="R9" i="10"/>
  <c r="P9" i="25"/>
  <c r="Q9" i="25"/>
  <c r="Q9" i="10"/>
  <c r="S9" i="25"/>
  <c r="S32" i="25"/>
  <c r="T32" i="25"/>
  <c r="O9" i="25"/>
  <c r="P10" i="10"/>
  <c r="S21" i="10"/>
  <c r="O32" i="25"/>
  <c r="R9" i="25"/>
  <c r="R11" i="10"/>
  <c r="O23" i="10"/>
  <c r="F72" i="24" s="1"/>
  <c r="AA32" i="25"/>
  <c r="AA11" i="10"/>
  <c r="S25" i="10"/>
  <c r="AA26" i="10"/>
  <c r="R32" i="25"/>
  <c r="T8" i="10"/>
  <c r="T22" i="10"/>
  <c r="S12" i="25"/>
  <c r="P32" i="25"/>
  <c r="P26" i="10"/>
  <c r="S26" i="10"/>
  <c r="O8" i="10"/>
  <c r="T18" i="10"/>
  <c r="Q12" i="10"/>
  <c r="P28" i="25"/>
  <c r="O11" i="10"/>
  <c r="Q26" i="10"/>
  <c r="AA22" i="10"/>
  <c r="T26" i="10"/>
  <c r="AA10" i="10"/>
  <c r="R26" i="10"/>
  <c r="T11" i="10"/>
  <c r="Q11" i="10"/>
  <c r="O10" i="10"/>
  <c r="O18" i="10"/>
  <c r="Q21" i="10"/>
  <c r="P12" i="10"/>
  <c r="Q18" i="10"/>
  <c r="AA21" i="10"/>
  <c r="R12" i="10"/>
  <c r="O12" i="10"/>
  <c r="T26" i="25"/>
  <c r="T12" i="10"/>
  <c r="S26" i="25"/>
  <c r="S14" i="10"/>
  <c r="T25" i="11"/>
  <c r="O14" i="10"/>
  <c r="Q28" i="25"/>
  <c r="R16" i="10"/>
  <c r="R28" i="25"/>
  <c r="T28" i="25"/>
  <c r="AA28" i="25"/>
  <c r="P20" i="10"/>
  <c r="S18" i="10"/>
  <c r="T14" i="10"/>
  <c r="P14" i="10"/>
  <c r="O24" i="25"/>
  <c r="AA18" i="10"/>
  <c r="O21" i="10"/>
  <c r="F70" i="24" s="1"/>
  <c r="R21" i="10"/>
  <c r="P18" i="10"/>
  <c r="P21" i="10"/>
  <c r="R25" i="10"/>
  <c r="R24" i="25"/>
  <c r="R13" i="25"/>
  <c r="T20" i="10"/>
  <c r="S16" i="10"/>
  <c r="R28" i="10"/>
  <c r="Q24" i="10"/>
  <c r="AA19" i="10"/>
  <c r="Q24" i="25"/>
  <c r="O25" i="10"/>
  <c r="F74" i="24" s="1"/>
  <c r="R20" i="10"/>
  <c r="O16" i="10"/>
  <c r="AA13" i="10"/>
  <c r="S29" i="25"/>
  <c r="S19" i="10"/>
  <c r="S13" i="25"/>
  <c r="Q25" i="10"/>
  <c r="P29" i="25"/>
  <c r="AA20" i="10"/>
  <c r="T13" i="10"/>
  <c r="P16" i="10"/>
  <c r="R14" i="10"/>
  <c r="S24" i="10"/>
  <c r="R13" i="10"/>
  <c r="P19" i="10"/>
  <c r="T24" i="10"/>
  <c r="T19" i="10"/>
  <c r="Q13" i="25"/>
  <c r="O20" i="10"/>
  <c r="Q28" i="10"/>
  <c r="Q13" i="10"/>
  <c r="Q19" i="10"/>
  <c r="O29" i="25"/>
  <c r="Q29" i="25"/>
  <c r="O13" i="10"/>
  <c r="P25" i="10"/>
  <c r="T29" i="25"/>
  <c r="AA24" i="10"/>
  <c r="O19" i="10"/>
  <c r="F68" i="24" s="1"/>
  <c r="AA13" i="25"/>
  <c r="T25" i="10"/>
  <c r="AA29" i="25"/>
  <c r="Q20" i="10"/>
  <c r="P28" i="10"/>
  <c r="S13" i="10"/>
  <c r="O24" i="10"/>
  <c r="F73" i="24" s="1"/>
  <c r="AA28" i="10"/>
  <c r="AA14" i="10"/>
  <c r="O13" i="25"/>
  <c r="AA12" i="25"/>
  <c r="S28" i="10"/>
  <c r="Q23" i="10"/>
  <c r="R10" i="10"/>
  <c r="AA16" i="10"/>
  <c r="P22" i="10"/>
  <c r="P8" i="10"/>
  <c r="R22" i="10"/>
  <c r="AA23" i="10"/>
  <c r="AA14" i="25"/>
  <c r="Q10" i="10"/>
  <c r="P14" i="25"/>
  <c r="T16" i="10"/>
  <c r="O22" i="10"/>
  <c r="F71" i="24" s="1"/>
  <c r="AA8" i="10"/>
  <c r="Q8" i="10"/>
  <c r="T13" i="25"/>
  <c r="O28" i="10"/>
  <c r="F77" i="24" s="1"/>
  <c r="S23" i="10"/>
  <c r="T10" i="10"/>
  <c r="Q22" i="10"/>
  <c r="S8" i="10"/>
  <c r="R23" i="10"/>
  <c r="P24" i="10"/>
  <c r="M19" i="36"/>
  <c r="AA24" i="25"/>
  <c r="Q14" i="25"/>
  <c r="R8" i="25"/>
  <c r="T14" i="25"/>
  <c r="P12" i="25"/>
  <c r="S14" i="25"/>
  <c r="R14" i="25"/>
  <c r="S24" i="25"/>
  <c r="P24" i="25"/>
  <c r="Q12" i="25"/>
  <c r="O8" i="25"/>
  <c r="O12" i="25"/>
  <c r="AA26" i="25"/>
  <c r="Q8" i="25"/>
  <c r="T12" i="25"/>
  <c r="O23" i="25"/>
  <c r="R23" i="25"/>
  <c r="T23" i="25"/>
  <c r="Q25" i="11"/>
  <c r="O26" i="25"/>
  <c r="R23" i="11"/>
  <c r="Q23" i="25"/>
  <c r="AA25" i="11"/>
  <c r="Q26" i="25"/>
  <c r="P8" i="25"/>
  <c r="T8" i="25"/>
  <c r="P23" i="25"/>
  <c r="AA23" i="25"/>
  <c r="S25" i="11"/>
  <c r="R26" i="25"/>
  <c r="R25" i="11"/>
  <c r="AA8" i="25"/>
  <c r="O33" i="36"/>
  <c r="L58" i="36"/>
  <c r="AH58" i="36" s="1"/>
  <c r="P14" i="11"/>
  <c r="S11" i="25"/>
  <c r="Q45" i="36"/>
  <c r="Q11" i="25"/>
  <c r="O16" i="36"/>
  <c r="U16" i="36" s="1"/>
  <c r="P45" i="36"/>
  <c r="X43" i="36"/>
  <c r="Q19" i="11"/>
  <c r="M17" i="36"/>
  <c r="X45" i="36"/>
  <c r="R19" i="11"/>
  <c r="R11" i="25"/>
  <c r="O7" i="36"/>
  <c r="M47" i="36"/>
  <c r="O36" i="36"/>
  <c r="S28" i="11"/>
  <c r="O11" i="25"/>
  <c r="T28" i="11"/>
  <c r="N17" i="36"/>
  <c r="Q7" i="36"/>
  <c r="S11" i="11"/>
  <c r="M43" i="36"/>
  <c r="Q18" i="25"/>
  <c r="X17" i="36"/>
  <c r="X7" i="36"/>
  <c r="N41" i="36"/>
  <c r="Q28" i="11"/>
  <c r="O17" i="36"/>
  <c r="R28" i="11"/>
  <c r="T19" i="11"/>
  <c r="N25" i="36"/>
  <c r="O43" i="36"/>
  <c r="AA28" i="11"/>
  <c r="P17" i="36"/>
  <c r="S19" i="11"/>
  <c r="N7" i="36"/>
  <c r="T11" i="25"/>
  <c r="N43" i="36"/>
  <c r="P35" i="36"/>
  <c r="P19" i="11"/>
  <c r="AA11" i="25"/>
  <c r="Q43" i="36"/>
  <c r="P8" i="11"/>
  <c r="M21" i="36"/>
  <c r="L44" i="36"/>
  <c r="AC43" i="36"/>
  <c r="AD43" i="36" s="1"/>
  <c r="AE43" i="36" s="1"/>
  <c r="AI43" i="36" s="1"/>
  <c r="P23" i="36"/>
  <c r="L43" i="36"/>
  <c r="L22" i="36"/>
  <c r="L21" i="36"/>
  <c r="M45" i="36"/>
  <c r="N16" i="36"/>
  <c r="T16" i="36" s="1"/>
  <c r="O45" i="36"/>
  <c r="O56" i="36"/>
  <c r="P11" i="20"/>
  <c r="M23" i="36"/>
  <c r="T19" i="25"/>
  <c r="X55" i="36"/>
  <c r="R22" i="11"/>
  <c r="Q11" i="20"/>
  <c r="AA19" i="25"/>
  <c r="L15" i="36"/>
  <c r="M36" i="36"/>
  <c r="S36" i="36" s="1"/>
  <c r="Q8" i="11"/>
  <c r="O14" i="20"/>
  <c r="Q44" i="36"/>
  <c r="AA11" i="20"/>
  <c r="P41" i="36"/>
  <c r="Q20" i="11"/>
  <c r="O11" i="20"/>
  <c r="T18" i="25"/>
  <c r="R20" i="11"/>
  <c r="T11" i="20"/>
  <c r="L41" i="36"/>
  <c r="S11" i="20"/>
  <c r="R18" i="25"/>
  <c r="P19" i="25"/>
  <c r="Q18" i="36"/>
  <c r="Q34" i="36"/>
  <c r="S12" i="20"/>
  <c r="N44" i="36"/>
  <c r="X40" i="36"/>
  <c r="M41" i="36"/>
  <c r="L18" i="36"/>
  <c r="L10" i="36"/>
  <c r="T12" i="20"/>
  <c r="O18" i="25"/>
  <c r="AC20" i="36"/>
  <c r="AD20" i="36" s="1"/>
  <c r="AE20" i="36" s="1"/>
  <c r="AI20" i="36" s="1"/>
  <c r="X41" i="36"/>
  <c r="P18" i="36"/>
  <c r="AA12" i="20"/>
  <c r="O12" i="20"/>
  <c r="AA18" i="25"/>
  <c r="L20" i="36"/>
  <c r="N23" i="36"/>
  <c r="O41" i="36"/>
  <c r="M18" i="36"/>
  <c r="S18" i="36" s="1"/>
  <c r="P54" i="36"/>
  <c r="X18" i="36"/>
  <c r="N18" i="36"/>
  <c r="P12" i="20"/>
  <c r="AA11" i="11"/>
  <c r="L23" i="36"/>
  <c r="O25" i="36"/>
  <c r="O47" i="36"/>
  <c r="P19" i="36"/>
  <c r="P24" i="36"/>
  <c r="P14" i="36"/>
  <c r="Q47" i="36"/>
  <c r="R12" i="20"/>
  <c r="X19" i="36"/>
  <c r="N21" i="36"/>
  <c r="M8" i="36"/>
  <c r="S8" i="36" s="1"/>
  <c r="P42" i="36"/>
  <c r="Q14" i="36"/>
  <c r="P25" i="36"/>
  <c r="N47" i="36"/>
  <c r="X23" i="36"/>
  <c r="T10" i="11"/>
  <c r="M15" i="36"/>
  <c r="N8" i="36"/>
  <c r="Q25" i="36"/>
  <c r="O19" i="36"/>
  <c r="X14" i="36"/>
  <c r="M11" i="36"/>
  <c r="N15" i="36"/>
  <c r="Q17" i="20"/>
  <c r="P47" i="36"/>
  <c r="O23" i="36"/>
  <c r="O54" i="36"/>
  <c r="X15" i="36"/>
  <c r="O8" i="36"/>
  <c r="AA23" i="20"/>
  <c r="P15" i="36"/>
  <c r="S17" i="20"/>
  <c r="N19" i="36"/>
  <c r="L33" i="36"/>
  <c r="Q17" i="11"/>
  <c r="L25" i="36"/>
  <c r="N11" i="36"/>
  <c r="O15" i="36"/>
  <c r="X47" i="36"/>
  <c r="M30" i="36"/>
  <c r="S30" i="36" s="1"/>
  <c r="O28" i="36"/>
  <c r="L24" i="36"/>
  <c r="O14" i="36"/>
  <c r="X25" i="36"/>
  <c r="Q19" i="36"/>
  <c r="O27" i="20"/>
  <c r="E71" i="24" s="1"/>
  <c r="Q33" i="36"/>
  <c r="T17" i="11"/>
  <c r="X11" i="36"/>
  <c r="O57" i="36"/>
  <c r="N30" i="36"/>
  <c r="Q10" i="11"/>
  <c r="R10" i="11"/>
  <c r="T9" i="11"/>
  <c r="R20" i="20"/>
  <c r="M9" i="36"/>
  <c r="M10" i="36"/>
  <c r="S10" i="36" s="1"/>
  <c r="Q49" i="36"/>
  <c r="P21" i="36"/>
  <c r="R17" i="11"/>
  <c r="P9" i="11"/>
  <c r="T16" i="20"/>
  <c r="S23" i="11"/>
  <c r="Q32" i="36"/>
  <c r="X20" i="36"/>
  <c r="AC51" i="36"/>
  <c r="AD51" i="36" s="1"/>
  <c r="AE51" i="36" s="1"/>
  <c r="AI51" i="36" s="1"/>
  <c r="N57" i="36"/>
  <c r="T11" i="11"/>
  <c r="P30" i="36"/>
  <c r="Q36" i="36"/>
  <c r="M32" i="36"/>
  <c r="S32" i="36" s="1"/>
  <c r="N20" i="36"/>
  <c r="O32" i="36"/>
  <c r="O58" i="36"/>
  <c r="L5" i="36"/>
  <c r="X21" i="36"/>
  <c r="L57" i="36"/>
  <c r="AH57" i="36" s="1"/>
  <c r="R14" i="20"/>
  <c r="AA9" i="11"/>
  <c r="O9" i="11" s="1"/>
  <c r="AH9" i="11" s="1"/>
  <c r="T23" i="11"/>
  <c r="N32" i="36"/>
  <c r="O20" i="36"/>
  <c r="Q40" i="36"/>
  <c r="P57" i="36"/>
  <c r="X58" i="36"/>
  <c r="R9" i="11"/>
  <c r="S20" i="20"/>
  <c r="X10" i="36"/>
  <c r="Q9" i="11"/>
  <c r="Q23" i="11"/>
  <c r="L32" i="36"/>
  <c r="P20" i="36"/>
  <c r="S18" i="25"/>
  <c r="N58" i="36"/>
  <c r="Q5" i="36"/>
  <c r="O53" i="36"/>
  <c r="Q59" i="36"/>
  <c r="P58" i="36"/>
  <c r="Q21" i="36"/>
  <c r="P6" i="36"/>
  <c r="P23" i="11"/>
  <c r="P32" i="36"/>
  <c r="M20" i="36"/>
  <c r="S20" i="36" s="1"/>
  <c r="O52" i="36"/>
  <c r="X57" i="36"/>
  <c r="T30" i="25"/>
  <c r="P10" i="36"/>
  <c r="Q57" i="36"/>
  <c r="M58" i="36"/>
  <c r="X46" i="36"/>
  <c r="X12" i="36"/>
  <c r="T22" i="11"/>
  <c r="T8" i="20"/>
  <c r="P52" i="36"/>
  <c r="X50" i="36"/>
  <c r="M34" i="36"/>
  <c r="S34" i="36" s="1"/>
  <c r="R30" i="25"/>
  <c r="N59" i="36"/>
  <c r="X49" i="36"/>
  <c r="X8" i="36"/>
  <c r="R19" i="20"/>
  <c r="M33" i="36"/>
  <c r="AA17" i="11"/>
  <c r="L14" i="36"/>
  <c r="P11" i="36"/>
  <c r="S19" i="25"/>
  <c r="M52" i="36"/>
  <c r="AC9" i="36"/>
  <c r="AD9" i="36" s="1"/>
  <c r="AE9" i="36" s="1"/>
  <c r="AI9" i="36" s="1"/>
  <c r="Q11" i="11"/>
  <c r="X30" i="36"/>
  <c r="O34" i="36"/>
  <c r="M54" i="36"/>
  <c r="M60" i="36"/>
  <c r="P30" i="25"/>
  <c r="P10" i="11"/>
  <c r="P17" i="11"/>
  <c r="M27" i="36"/>
  <c r="L53" i="36"/>
  <c r="N33" i="36"/>
  <c r="N51" i="36"/>
  <c r="M26" i="36"/>
  <c r="S26" i="36" s="1"/>
  <c r="M14" i="36"/>
  <c r="S14" i="36" s="1"/>
  <c r="L11" i="36"/>
  <c r="Q27" i="36"/>
  <c r="O19" i="25"/>
  <c r="P17" i="20"/>
  <c r="L13" i="36"/>
  <c r="Q30" i="36"/>
  <c r="X54" i="36"/>
  <c r="S30" i="25"/>
  <c r="X27" i="36"/>
  <c r="L34" i="36"/>
  <c r="M53" i="36"/>
  <c r="AA26" i="20"/>
  <c r="AC17" i="36"/>
  <c r="AD17" i="36" s="1"/>
  <c r="AE17" i="36" s="1"/>
  <c r="AI17" i="36" s="1"/>
  <c r="O30" i="36"/>
  <c r="L54" i="36"/>
  <c r="O30" i="25"/>
  <c r="Q30" i="25"/>
  <c r="N9" i="36"/>
  <c r="Q8" i="36"/>
  <c r="L35" i="36"/>
  <c r="P22" i="36"/>
  <c r="X53" i="36"/>
  <c r="P8" i="36"/>
  <c r="N35" i="36"/>
  <c r="L42" i="36"/>
  <c r="P33" i="36"/>
  <c r="M51" i="36"/>
  <c r="Q26" i="36"/>
  <c r="T21" i="20"/>
  <c r="O11" i="36"/>
  <c r="T14" i="11"/>
  <c r="Q19" i="25"/>
  <c r="AC6" i="36"/>
  <c r="AD6" i="36" s="1"/>
  <c r="AE6" i="36" s="1"/>
  <c r="AI6" i="36" s="1"/>
  <c r="P11" i="11"/>
  <c r="L48" i="36"/>
  <c r="P34" i="36"/>
  <c r="Q54" i="36"/>
  <c r="N34" i="36"/>
  <c r="T8" i="11"/>
  <c r="X22" i="36"/>
  <c r="M42" i="36"/>
  <c r="S42" i="36" s="1"/>
  <c r="P8" i="20"/>
  <c r="Q14" i="11"/>
  <c r="AC10" i="36"/>
  <c r="AD10" i="36" s="1"/>
  <c r="AE10" i="36" s="1"/>
  <c r="AI10" i="36" s="1"/>
  <c r="S10" i="11"/>
  <c r="O18" i="11"/>
  <c r="AH18" i="11" s="1"/>
  <c r="Q10" i="20"/>
  <c r="O48" i="36"/>
  <c r="S8" i="11"/>
  <c r="X16" i="36"/>
  <c r="Q22" i="36"/>
  <c r="P44" i="36"/>
  <c r="T20" i="11"/>
  <c r="O6" i="36"/>
  <c r="S22" i="11"/>
  <c r="Q51" i="36"/>
  <c r="P23" i="20"/>
  <c r="O26" i="36"/>
  <c r="AA8" i="20"/>
  <c r="L7" i="36"/>
  <c r="P40" i="36"/>
  <c r="X52" i="36"/>
  <c r="AA17" i="20"/>
  <c r="AA28" i="20"/>
  <c r="Q48" i="36"/>
  <c r="AA26" i="11"/>
  <c r="O26" i="11" s="1"/>
  <c r="AH26" i="11" s="1"/>
  <c r="T18" i="11"/>
  <c r="M22" i="36"/>
  <c r="S22" i="36" s="1"/>
  <c r="L37" i="36"/>
  <c r="O35" i="36"/>
  <c r="X44" i="36"/>
  <c r="P20" i="11"/>
  <c r="Q22" i="11"/>
  <c r="S8" i="20"/>
  <c r="P27" i="36"/>
  <c r="X48" i="36"/>
  <c r="L36" i="36"/>
  <c r="R23" i="20"/>
  <c r="N39" i="36"/>
  <c r="N55" i="36"/>
  <c r="N28" i="36"/>
  <c r="L40" i="36"/>
  <c r="Q52" i="36"/>
  <c r="T17" i="20"/>
  <c r="AA8" i="11"/>
  <c r="O8" i="11" s="1"/>
  <c r="AH8" i="11" s="1"/>
  <c r="O55" i="36"/>
  <c r="P28" i="36"/>
  <c r="P37" i="36"/>
  <c r="Q35" i="36"/>
  <c r="M44" i="36"/>
  <c r="S44" i="36" s="1"/>
  <c r="S20" i="11"/>
  <c r="X26" i="36"/>
  <c r="P7" i="36"/>
  <c r="L27" i="36"/>
  <c r="N40" i="36"/>
  <c r="L52" i="36"/>
  <c r="R17" i="20"/>
  <c r="P48" i="36"/>
  <c r="N36" i="36"/>
  <c r="M35" i="36"/>
  <c r="AA14" i="20"/>
  <c r="O22" i="36"/>
  <c r="T19" i="20"/>
  <c r="P26" i="36"/>
  <c r="S14" i="20"/>
  <c r="M37" i="36"/>
  <c r="Q17" i="36"/>
  <c r="L45" i="36"/>
  <c r="O46" i="36"/>
  <c r="L26" i="36"/>
  <c r="O21" i="20"/>
  <c r="N27" i="36"/>
  <c r="M40" i="36"/>
  <c r="S40" i="36" s="1"/>
  <c r="X38" i="36"/>
  <c r="O13" i="36"/>
  <c r="M48" i="36"/>
  <c r="S48" i="36" s="1"/>
  <c r="P36" i="36"/>
  <c r="P46" i="36"/>
  <c r="AA21" i="20"/>
  <c r="X13" i="36"/>
  <c r="AC26" i="36"/>
  <c r="AD26" i="36" s="1"/>
  <c r="AE26" i="36" s="1"/>
  <c r="AI26" i="36" s="1"/>
  <c r="AC54" i="36"/>
  <c r="AD54" i="36" s="1"/>
  <c r="AE54" i="36" s="1"/>
  <c r="AI54" i="36" s="1"/>
  <c r="AC47" i="36"/>
  <c r="AD47" i="36" s="1"/>
  <c r="AE47" i="36" s="1"/>
  <c r="AI47" i="36" s="1"/>
  <c r="AC5" i="36"/>
  <c r="AD5" i="36" s="1"/>
  <c r="AE5" i="36" s="1"/>
  <c r="AI5" i="36" s="1"/>
  <c r="AC52" i="36"/>
  <c r="AD52" i="36" s="1"/>
  <c r="AE52" i="36" s="1"/>
  <c r="AI52" i="36" s="1"/>
  <c r="AC30" i="36"/>
  <c r="AD30" i="36" s="1"/>
  <c r="AE30" i="36" s="1"/>
  <c r="AI30" i="36" s="1"/>
  <c r="AC49" i="36"/>
  <c r="AD49" i="36" s="1"/>
  <c r="AE49" i="36" s="1"/>
  <c r="AI49" i="36" s="1"/>
  <c r="N50" i="36"/>
  <c r="P14" i="20"/>
  <c r="M55" i="36"/>
  <c r="L28" i="36"/>
  <c r="L59" i="36"/>
  <c r="AH59" i="36" s="1"/>
  <c r="N37" i="36"/>
  <c r="O5" i="36"/>
  <c r="N24" i="36"/>
  <c r="X42" i="36"/>
  <c r="L56" i="36"/>
  <c r="AH56" i="36" s="1"/>
  <c r="AA22" i="11"/>
  <c r="O22" i="11" s="1"/>
  <c r="AH22" i="11" s="1"/>
  <c r="R16" i="20"/>
  <c r="T23" i="20"/>
  <c r="Q8" i="20"/>
  <c r="AC12" i="36"/>
  <c r="AD12" i="36" s="1"/>
  <c r="AE12" i="36" s="1"/>
  <c r="AI12" i="36" s="1"/>
  <c r="AC42" i="36"/>
  <c r="AD42" i="36" s="1"/>
  <c r="AE42" i="36" s="1"/>
  <c r="AI42" i="36" s="1"/>
  <c r="AC34" i="36"/>
  <c r="AD34" i="36" s="1"/>
  <c r="AE34" i="36" s="1"/>
  <c r="AI34" i="36" s="1"/>
  <c r="AC31" i="36"/>
  <c r="AD31" i="36" s="1"/>
  <c r="AE31" i="36" s="1"/>
  <c r="AI31" i="36" s="1"/>
  <c r="AC36" i="36"/>
  <c r="AD36" i="36" s="1"/>
  <c r="AE36" i="36" s="1"/>
  <c r="AI36" i="36" s="1"/>
  <c r="AC14" i="36"/>
  <c r="AD14" i="36" s="1"/>
  <c r="AE14" i="36" s="1"/>
  <c r="AI14" i="36" s="1"/>
  <c r="AC33" i="36"/>
  <c r="AD33" i="36" s="1"/>
  <c r="AE33" i="36" s="1"/>
  <c r="AI33" i="36" s="1"/>
  <c r="N13" i="36"/>
  <c r="O50" i="36"/>
  <c r="R10" i="20"/>
  <c r="R18" i="11"/>
  <c r="P18" i="11"/>
  <c r="S18" i="11"/>
  <c r="Q18" i="11"/>
  <c r="Q15" i="11"/>
  <c r="S15" i="11"/>
  <c r="O25" i="20"/>
  <c r="AC27" i="36"/>
  <c r="AD27" i="36" s="1"/>
  <c r="AE27" i="36" s="1"/>
  <c r="AI27" i="36" s="1"/>
  <c r="AC25" i="36"/>
  <c r="AD25" i="36" s="1"/>
  <c r="AE25" i="36" s="1"/>
  <c r="AI25" i="36" s="1"/>
  <c r="AC11" i="36"/>
  <c r="AD11" i="36" s="1"/>
  <c r="AE11" i="36" s="1"/>
  <c r="AI11" i="36" s="1"/>
  <c r="AC48" i="36"/>
  <c r="AD48" i="36" s="1"/>
  <c r="AE48" i="36" s="1"/>
  <c r="AI48" i="36" s="1"/>
  <c r="AC8" i="36"/>
  <c r="AD8" i="36" s="1"/>
  <c r="AE8" i="36" s="1"/>
  <c r="AI8" i="36" s="1"/>
  <c r="AC35" i="36"/>
  <c r="AD35" i="36" s="1"/>
  <c r="AE35" i="36" s="1"/>
  <c r="AI35" i="36" s="1"/>
  <c r="M50" i="36"/>
  <c r="R15" i="11"/>
  <c r="Q14" i="20"/>
  <c r="Q55" i="36"/>
  <c r="X28" i="36"/>
  <c r="P59" i="36"/>
  <c r="P12" i="36"/>
  <c r="X37" i="36"/>
  <c r="Q53" i="36"/>
  <c r="P19" i="20"/>
  <c r="X6" i="36"/>
  <c r="M24" i="36"/>
  <c r="S24" i="36" s="1"/>
  <c r="Q42" i="36"/>
  <c r="S23" i="20"/>
  <c r="O8" i="20"/>
  <c r="S14" i="11"/>
  <c r="AC23" i="36"/>
  <c r="AD23" i="36" s="1"/>
  <c r="AE23" i="36" s="1"/>
  <c r="AI23" i="36" s="1"/>
  <c r="AC50" i="36"/>
  <c r="AD50" i="36" s="1"/>
  <c r="AE50" i="36" s="1"/>
  <c r="AI50" i="36" s="1"/>
  <c r="AC44" i="36"/>
  <c r="AD44" i="36" s="1"/>
  <c r="AE44" i="36" s="1"/>
  <c r="AI44" i="36" s="1"/>
  <c r="AC22" i="36"/>
  <c r="AD22" i="36" s="1"/>
  <c r="AE22" i="36" s="1"/>
  <c r="AI22" i="36" s="1"/>
  <c r="AC53" i="36"/>
  <c r="AD53" i="36" s="1"/>
  <c r="AE53" i="36" s="1"/>
  <c r="AI53" i="36" s="1"/>
  <c r="AC19" i="36"/>
  <c r="AD19" i="36" s="1"/>
  <c r="AE19" i="36" s="1"/>
  <c r="AI19" i="36" s="1"/>
  <c r="P13" i="36"/>
  <c r="AA15" i="11"/>
  <c r="O15" i="11" s="1"/>
  <c r="AH15" i="11" s="1"/>
  <c r="X59" i="36"/>
  <c r="O24" i="36"/>
  <c r="AC39" i="36"/>
  <c r="AD39" i="36" s="1"/>
  <c r="AE39" i="36" s="1"/>
  <c r="AI39" i="36" s="1"/>
  <c r="AC57" i="36"/>
  <c r="AD57" i="36" s="1"/>
  <c r="AE57" i="36" s="1"/>
  <c r="AI57" i="36" s="1"/>
  <c r="Q50" i="36"/>
  <c r="P55" i="36"/>
  <c r="M59" i="36"/>
  <c r="O37" i="36"/>
  <c r="N53" i="36"/>
  <c r="Q24" i="36"/>
  <c r="O42" i="36"/>
  <c r="Q26" i="20"/>
  <c r="Q56" i="36"/>
  <c r="O23" i="20"/>
  <c r="R14" i="11"/>
  <c r="AC45" i="36"/>
  <c r="AD45" i="36" s="1"/>
  <c r="AE45" i="36" s="1"/>
  <c r="AI45" i="36" s="1"/>
  <c r="AC16" i="36"/>
  <c r="AD16" i="36" s="1"/>
  <c r="AE16" i="36" s="1"/>
  <c r="AI16" i="36" s="1"/>
  <c r="AC55" i="36"/>
  <c r="AD55" i="36" s="1"/>
  <c r="AE55" i="36" s="1"/>
  <c r="AI55" i="36" s="1"/>
  <c r="AC58" i="36"/>
  <c r="AD58" i="36" s="1"/>
  <c r="AE58" i="36" s="1"/>
  <c r="AI58" i="36" s="1"/>
  <c r="AC29" i="36"/>
  <c r="AD29" i="36" s="1"/>
  <c r="AE29" i="36" s="1"/>
  <c r="AI29" i="36" s="1"/>
  <c r="AC21" i="36"/>
  <c r="AD21" i="36" s="1"/>
  <c r="AE21" i="36" s="1"/>
  <c r="AI21" i="36" s="1"/>
  <c r="AC40" i="36"/>
  <c r="AD40" i="36" s="1"/>
  <c r="AE40" i="36" s="1"/>
  <c r="AI40" i="36" s="1"/>
  <c r="M13" i="36"/>
  <c r="P50" i="36"/>
  <c r="T15" i="11"/>
  <c r="AC38" i="36"/>
  <c r="AD38" i="36" s="1"/>
  <c r="AE38" i="36" s="1"/>
  <c r="AI38" i="36" s="1"/>
  <c r="AC18" i="36"/>
  <c r="AD18" i="36" s="1"/>
  <c r="AE18" i="36" s="1"/>
  <c r="AI18" i="36" s="1"/>
  <c r="AC41" i="36"/>
  <c r="AD41" i="36" s="1"/>
  <c r="AE41" i="36" s="1"/>
  <c r="AI41" i="36" s="1"/>
  <c r="AC37" i="36"/>
  <c r="AD37" i="36" s="1"/>
  <c r="AE37" i="36" s="1"/>
  <c r="AI37" i="36" s="1"/>
  <c r="AC56" i="36"/>
  <c r="AD56" i="36" s="1"/>
  <c r="AE56" i="36" s="1"/>
  <c r="AI56" i="36" s="1"/>
  <c r="P15" i="11"/>
  <c r="M5" i="36"/>
  <c r="M56" i="36"/>
  <c r="AC28" i="36"/>
  <c r="AD28" i="36" s="1"/>
  <c r="AE28" i="36" s="1"/>
  <c r="AI28" i="36" s="1"/>
  <c r="AC15" i="36"/>
  <c r="AD15" i="36" s="1"/>
  <c r="AE15" i="36" s="1"/>
  <c r="AI15" i="36" s="1"/>
  <c r="AC13" i="36"/>
  <c r="AD13" i="36" s="1"/>
  <c r="AE13" i="36" s="1"/>
  <c r="AI13" i="36" s="1"/>
  <c r="AC32" i="36"/>
  <c r="AD32" i="36" s="1"/>
  <c r="AE32" i="36" s="1"/>
  <c r="AI32" i="36" s="1"/>
  <c r="AC7" i="36"/>
  <c r="AD7" i="36" s="1"/>
  <c r="AE7" i="36" s="1"/>
  <c r="AI7" i="36" s="1"/>
  <c r="AC46" i="36"/>
  <c r="AD46" i="36" s="1"/>
  <c r="AE46" i="36" s="1"/>
  <c r="AI46" i="36" s="1"/>
  <c r="M38" i="36"/>
  <c r="S38" i="36" s="1"/>
  <c r="L39" i="36"/>
  <c r="Q22" i="20"/>
  <c r="T22" i="20"/>
  <c r="P21" i="11"/>
  <c r="AA21" i="11"/>
  <c r="Q21" i="11"/>
  <c r="R21" i="11"/>
  <c r="T21" i="11"/>
  <c r="X9" i="36"/>
  <c r="P16" i="36"/>
  <c r="V16" i="36" s="1"/>
  <c r="M28" i="36"/>
  <c r="S28" i="36" s="1"/>
  <c r="N10" i="36"/>
  <c r="O49" i="36"/>
  <c r="N5" i="36"/>
  <c r="Q6" i="36"/>
  <c r="X56" i="36"/>
  <c r="AA20" i="20"/>
  <c r="N46" i="36"/>
  <c r="O51" i="36"/>
  <c r="R21" i="20"/>
  <c r="O38" i="36"/>
  <c r="M39" i="36"/>
  <c r="P26" i="11"/>
  <c r="S26" i="11"/>
  <c r="T26" i="11"/>
  <c r="Q26" i="11"/>
  <c r="N38" i="36"/>
  <c r="S28" i="20"/>
  <c r="Q31" i="25"/>
  <c r="O31" i="25"/>
  <c r="R31" i="25"/>
  <c r="AA31" i="25"/>
  <c r="S31" i="25"/>
  <c r="T31" i="25"/>
  <c r="P31" i="25"/>
  <c r="R27" i="11"/>
  <c r="S27" i="11"/>
  <c r="AA27" i="11"/>
  <c r="T27" i="11"/>
  <c r="P27" i="11"/>
  <c r="Q27" i="11"/>
  <c r="Q9" i="36"/>
  <c r="L16" i="36"/>
  <c r="L12" i="36"/>
  <c r="L49" i="36"/>
  <c r="P5" i="36"/>
  <c r="M6" i="36"/>
  <c r="S6" i="36" s="1"/>
  <c r="N56" i="36"/>
  <c r="Q20" i="20"/>
  <c r="O16" i="20"/>
  <c r="M46" i="36"/>
  <c r="S46" i="36" s="1"/>
  <c r="P51" i="36"/>
  <c r="P38" i="36"/>
  <c r="O39" i="36"/>
  <c r="P28" i="20"/>
  <c r="T16" i="25"/>
  <c r="Q16" i="25"/>
  <c r="S16" i="25"/>
  <c r="P16" i="25"/>
  <c r="O16" i="25"/>
  <c r="R16" i="25"/>
  <c r="AA16" i="25"/>
  <c r="S13" i="11"/>
  <c r="P13" i="11"/>
  <c r="R13" i="11"/>
  <c r="AA13" i="11"/>
  <c r="T13" i="11"/>
  <c r="Q13" i="11"/>
  <c r="AD8" i="11"/>
  <c r="AE8" i="11" s="1"/>
  <c r="AI8" i="11" s="1"/>
  <c r="AD16" i="11"/>
  <c r="AE16" i="11" s="1"/>
  <c r="AI16" i="11" s="1"/>
  <c r="AD9" i="11"/>
  <c r="AE9" i="11" s="1"/>
  <c r="AI9" i="11" s="1"/>
  <c r="AD20" i="11"/>
  <c r="AE20" i="11" s="1"/>
  <c r="AD15" i="11"/>
  <c r="AE15" i="11" s="1"/>
  <c r="AI15" i="11" s="1"/>
  <c r="AD25" i="11"/>
  <c r="AE25" i="11" s="1"/>
  <c r="AD21" i="11"/>
  <c r="AE21" i="11" s="1"/>
  <c r="AD22" i="11"/>
  <c r="AE22" i="11" s="1"/>
  <c r="AD19" i="11"/>
  <c r="AE19" i="11" s="1"/>
  <c r="AD26" i="11"/>
  <c r="AE26" i="11" s="1"/>
  <c r="AI26" i="11" s="1"/>
  <c r="AD17" i="11"/>
  <c r="AE17" i="11" s="1"/>
  <c r="AI17" i="11" s="1"/>
  <c r="AD23" i="11"/>
  <c r="AE23" i="11" s="1"/>
  <c r="AD10" i="11"/>
  <c r="AE10" i="11" s="1"/>
  <c r="AD24" i="11"/>
  <c r="AE24" i="11" s="1"/>
  <c r="AD11" i="11"/>
  <c r="AE11" i="11" s="1"/>
  <c r="AI11" i="11" s="1"/>
  <c r="AD12" i="11"/>
  <c r="AE12" i="11" s="1"/>
  <c r="AI12" i="11" s="1"/>
  <c r="AD14" i="11"/>
  <c r="AE14" i="11" s="1"/>
  <c r="AI14" i="11" s="1"/>
  <c r="AC4" i="11"/>
  <c r="AD13" i="11"/>
  <c r="AE13" i="11" s="1"/>
  <c r="AI13" i="11" s="1"/>
  <c r="AD18" i="11"/>
  <c r="AE18" i="11" s="1"/>
  <c r="O20" i="20"/>
  <c r="S21" i="20"/>
  <c r="L9" i="36"/>
  <c r="O10" i="36"/>
  <c r="N49" i="36"/>
  <c r="L6" i="36"/>
  <c r="Q27" i="20"/>
  <c r="P20" i="20"/>
  <c r="Q16" i="20"/>
  <c r="Q46" i="36"/>
  <c r="X51" i="36"/>
  <c r="P21" i="20"/>
  <c r="Q39" i="36"/>
  <c r="T28" i="20"/>
  <c r="P25" i="25"/>
  <c r="T25" i="25"/>
  <c r="AA25" i="25"/>
  <c r="Q25" i="25"/>
  <c r="S25" i="25"/>
  <c r="R25" i="25"/>
  <c r="O25" i="25"/>
  <c r="T16" i="11"/>
  <c r="S16" i="11"/>
  <c r="P16" i="11"/>
  <c r="Q16" i="11"/>
  <c r="R16" i="11"/>
  <c r="AA16" i="11"/>
  <c r="P9" i="36"/>
  <c r="L38" i="36"/>
  <c r="P39" i="36"/>
  <c r="Q16" i="36"/>
  <c r="W16" i="36" s="1"/>
  <c r="M49" i="36"/>
  <c r="T27" i="20"/>
  <c r="P22" i="20"/>
  <c r="R22" i="20"/>
  <c r="S12" i="11"/>
  <c r="R12" i="11"/>
  <c r="Q12" i="11"/>
  <c r="AA12" i="11"/>
  <c r="T12" i="11"/>
  <c r="P12" i="11"/>
  <c r="P25" i="20"/>
  <c r="R18" i="20"/>
  <c r="P18" i="20"/>
  <c r="AA18" i="20"/>
  <c r="S18" i="20"/>
  <c r="O18" i="20"/>
  <c r="T18" i="20"/>
  <c r="Q18" i="20"/>
  <c r="N12" i="36"/>
  <c r="AA19" i="20"/>
  <c r="P26" i="20"/>
  <c r="P27" i="20"/>
  <c r="S16" i="20"/>
  <c r="T25" i="20"/>
  <c r="O10" i="20"/>
  <c r="Q28" i="20"/>
  <c r="N60" i="36"/>
  <c r="X60" i="36"/>
  <c r="P60" i="36"/>
  <c r="L60" i="36"/>
  <c r="S25" i="20"/>
  <c r="S19" i="20"/>
  <c r="S10" i="20"/>
  <c r="M12" i="36"/>
  <c r="S12" i="36" s="1"/>
  <c r="O19" i="20"/>
  <c r="S26" i="20"/>
  <c r="S27" i="20"/>
  <c r="P16" i="20"/>
  <c r="R25" i="20"/>
  <c r="P10" i="20"/>
  <c r="O28" i="20"/>
  <c r="E73" i="24" s="1"/>
  <c r="O60" i="36"/>
  <c r="S24" i="20"/>
  <c r="AA24" i="20"/>
  <c r="P24" i="20"/>
  <c r="O24" i="20"/>
  <c r="T24" i="20"/>
  <c r="Q24" i="20"/>
  <c r="R24" i="20"/>
  <c r="T26" i="20"/>
  <c r="R27" i="20"/>
  <c r="AA25" i="20"/>
  <c r="T10" i="20"/>
  <c r="O13" i="20"/>
  <c r="AA13" i="20"/>
  <c r="P13" i="20"/>
  <c r="T13" i="20"/>
  <c r="S13" i="20"/>
  <c r="Q13" i="20"/>
  <c r="R13" i="20"/>
  <c r="M29" i="36"/>
  <c r="L29" i="36"/>
  <c r="X29" i="36"/>
  <c r="P29" i="36"/>
  <c r="Q29" i="36"/>
  <c r="O29" i="36"/>
  <c r="N29" i="36"/>
  <c r="O26" i="20"/>
  <c r="O12" i="36"/>
  <c r="AA22" i="20"/>
  <c r="S22" i="20"/>
  <c r="O15" i="20"/>
  <c r="AA15" i="20"/>
  <c r="R15" i="20"/>
  <c r="P15" i="20"/>
  <c r="S15" i="20"/>
  <c r="Q15" i="20"/>
  <c r="T15" i="20"/>
  <c r="AH30" i="36"/>
  <c r="G38" i="24"/>
  <c r="AH17" i="36"/>
  <c r="G25" i="24"/>
  <c r="G63" i="24"/>
  <c r="O23" i="11"/>
  <c r="AH23" i="11" s="1"/>
  <c r="G16" i="24"/>
  <c r="AH8" i="36"/>
  <c r="G54" i="24"/>
  <c r="G59" i="24"/>
  <c r="O20" i="11"/>
  <c r="AH20" i="11" s="1"/>
  <c r="G55" i="24"/>
  <c r="O19" i="11"/>
  <c r="AH19" i="11" s="1"/>
  <c r="G58" i="24"/>
  <c r="G27" i="24"/>
  <c r="AH19" i="36"/>
  <c r="O14" i="11"/>
  <c r="AH14" i="11" s="1"/>
  <c r="V32" i="10" l="1"/>
  <c r="AM33" i="11"/>
  <c r="X33" i="11"/>
  <c r="Z33" i="11"/>
  <c r="Y33" i="11"/>
  <c r="W33" i="11"/>
  <c r="V33" i="11"/>
  <c r="Y32" i="10"/>
  <c r="X32" i="10"/>
  <c r="Z32" i="10"/>
  <c r="W32" i="10"/>
  <c r="AK33" i="11"/>
  <c r="Z33" i="10"/>
  <c r="Y33" i="10"/>
  <c r="V33" i="10"/>
  <c r="W35" i="11"/>
  <c r="O35" i="11"/>
  <c r="V35" i="11"/>
  <c r="X35" i="11"/>
  <c r="Z35" i="11"/>
  <c r="Y35" i="11"/>
  <c r="X33" i="10"/>
  <c r="AJ71" i="36"/>
  <c r="AK71" i="36"/>
  <c r="W33" i="10"/>
  <c r="X30" i="20"/>
  <c r="V42" i="25"/>
  <c r="W42" i="25"/>
  <c r="X42" i="25"/>
  <c r="Y42" i="25"/>
  <c r="Z42" i="25"/>
  <c r="W30" i="20"/>
  <c r="Y30" i="20"/>
  <c r="V30" i="20"/>
  <c r="U72" i="36"/>
  <c r="S72" i="36"/>
  <c r="T72" i="36"/>
  <c r="V72" i="36"/>
  <c r="T73" i="36"/>
  <c r="W72" i="36"/>
  <c r="V34" i="11"/>
  <c r="X34" i="11"/>
  <c r="Y34" i="11"/>
  <c r="O34" i="11"/>
  <c r="W34" i="11"/>
  <c r="AJ32" i="11"/>
  <c r="AL32" i="11"/>
  <c r="AH31" i="11"/>
  <c r="AM31" i="11" s="1"/>
  <c r="AK68" i="36"/>
  <c r="S73" i="36"/>
  <c r="AM70" i="36"/>
  <c r="AL70" i="36"/>
  <c r="AJ70" i="36"/>
  <c r="V73" i="36"/>
  <c r="U73" i="36"/>
  <c r="G81" i="24"/>
  <c r="AH73" i="36"/>
  <c r="AJ68" i="36"/>
  <c r="AM71" i="36"/>
  <c r="V24" i="11"/>
  <c r="G80" i="24"/>
  <c r="AH72" i="36"/>
  <c r="W73" i="36"/>
  <c r="AK70" i="36"/>
  <c r="X30" i="10"/>
  <c r="O24" i="11"/>
  <c r="AH24" i="11" s="1"/>
  <c r="W24" i="11"/>
  <c r="Z24" i="11"/>
  <c r="X24" i="11"/>
  <c r="Y24" i="11"/>
  <c r="AH69" i="36"/>
  <c r="AK69" i="36" s="1"/>
  <c r="G77" i="24"/>
  <c r="Y30" i="10"/>
  <c r="W30" i="10"/>
  <c r="V30" i="10"/>
  <c r="Z30" i="10"/>
  <c r="Z31" i="11"/>
  <c r="Z31" i="10"/>
  <c r="Y31" i="10"/>
  <c r="W31" i="11"/>
  <c r="AI29" i="11"/>
  <c r="AK29" i="11" s="1"/>
  <c r="X31" i="10"/>
  <c r="V31" i="11"/>
  <c r="V31" i="10"/>
  <c r="Y31" i="11"/>
  <c r="W31" i="10"/>
  <c r="X31" i="11"/>
  <c r="V27" i="10"/>
  <c r="Y27" i="10"/>
  <c r="X27" i="10"/>
  <c r="Z27" i="10"/>
  <c r="W27" i="10"/>
  <c r="G78" i="24"/>
  <c r="Y31" i="20"/>
  <c r="Z31" i="20"/>
  <c r="X31" i="20"/>
  <c r="V31" i="20"/>
  <c r="W31" i="20"/>
  <c r="S70" i="36"/>
  <c r="T70" i="36"/>
  <c r="V70" i="36"/>
  <c r="S71" i="36"/>
  <c r="X30" i="11"/>
  <c r="W70" i="36"/>
  <c r="U70" i="36"/>
  <c r="G79" i="24"/>
  <c r="X32" i="11"/>
  <c r="Z32" i="11"/>
  <c r="O32" i="11"/>
  <c r="AH32" i="11" s="1"/>
  <c r="V32" i="11"/>
  <c r="W32" i="11"/>
  <c r="Y32" i="11"/>
  <c r="V71" i="36"/>
  <c r="T71" i="36"/>
  <c r="U71" i="36"/>
  <c r="W71" i="36"/>
  <c r="AI27" i="11"/>
  <c r="W39" i="25"/>
  <c r="X39" i="25"/>
  <c r="Z39" i="25"/>
  <c r="V39" i="25"/>
  <c r="Y39" i="25"/>
  <c r="W29" i="10"/>
  <c r="Z29" i="11"/>
  <c r="W68" i="36"/>
  <c r="T68" i="36"/>
  <c r="S68" i="36"/>
  <c r="V68" i="36"/>
  <c r="U68" i="36"/>
  <c r="X29" i="11"/>
  <c r="W29" i="11"/>
  <c r="Y29" i="11"/>
  <c r="V29" i="11"/>
  <c r="Y30" i="11"/>
  <c r="Z30" i="11"/>
  <c r="W30" i="11"/>
  <c r="Y29" i="10"/>
  <c r="Z29" i="10"/>
  <c r="X29" i="10"/>
  <c r="V29" i="10"/>
  <c r="X9" i="20"/>
  <c r="Z9" i="20"/>
  <c r="W9" i="20"/>
  <c r="Y9" i="20"/>
  <c r="V9" i="20"/>
  <c r="V30" i="11"/>
  <c r="O30" i="11"/>
  <c r="AH30" i="11" s="1"/>
  <c r="AL30" i="11" s="1"/>
  <c r="Z40" i="25"/>
  <c r="W69" i="36"/>
  <c r="X40" i="25"/>
  <c r="S69" i="36"/>
  <c r="V40" i="25"/>
  <c r="W40" i="25"/>
  <c r="U69" i="36"/>
  <c r="Y40" i="25"/>
  <c r="V69" i="36"/>
  <c r="T69" i="36"/>
  <c r="AI28" i="11"/>
  <c r="Z28" i="11"/>
  <c r="V28" i="10"/>
  <c r="AL26" i="11"/>
  <c r="E77" i="24"/>
  <c r="E75" i="24"/>
  <c r="G73" i="24"/>
  <c r="AH65" i="36"/>
  <c r="G74" i="24"/>
  <c r="AH66" i="36"/>
  <c r="AJ66" i="36" s="1"/>
  <c r="AH67" i="36"/>
  <c r="AJ67" i="36" s="1"/>
  <c r="G75" i="24"/>
  <c r="T66" i="36"/>
  <c r="U66" i="36"/>
  <c r="S66" i="36"/>
  <c r="W66" i="36"/>
  <c r="V66" i="36"/>
  <c r="U67" i="36"/>
  <c r="Z29" i="20"/>
  <c r="X29" i="20"/>
  <c r="AJ64" i="36"/>
  <c r="AL64" i="36"/>
  <c r="V29" i="20"/>
  <c r="S67" i="36"/>
  <c r="Y29" i="20"/>
  <c r="T67" i="36"/>
  <c r="W29" i="20"/>
  <c r="AM64" i="36"/>
  <c r="AK64" i="36"/>
  <c r="V67" i="36"/>
  <c r="W67" i="36"/>
  <c r="V26" i="10"/>
  <c r="Z25" i="11"/>
  <c r="V25" i="10"/>
  <c r="G72" i="24"/>
  <c r="W64" i="36"/>
  <c r="U64" i="36"/>
  <c r="T64" i="36"/>
  <c r="V64" i="36"/>
  <c r="W65" i="36"/>
  <c r="S64" i="36"/>
  <c r="S65" i="36"/>
  <c r="T65" i="36"/>
  <c r="V65" i="36"/>
  <c r="U65" i="36"/>
  <c r="V24" i="10"/>
  <c r="V28" i="20"/>
  <c r="V38" i="25"/>
  <c r="Z23" i="11"/>
  <c r="W23" i="11"/>
  <c r="X23" i="11"/>
  <c r="Y23" i="11"/>
  <c r="V23" i="11"/>
  <c r="G69" i="24"/>
  <c r="Z23" i="10"/>
  <c r="Y23" i="10"/>
  <c r="W23" i="10"/>
  <c r="X23" i="10"/>
  <c r="V23" i="10"/>
  <c r="AH63" i="36"/>
  <c r="W62" i="36"/>
  <c r="V63" i="36"/>
  <c r="T62" i="36"/>
  <c r="S62" i="36"/>
  <c r="V62" i="36"/>
  <c r="U62" i="36"/>
  <c r="U63" i="36"/>
  <c r="T63" i="36"/>
  <c r="S63" i="36"/>
  <c r="W63" i="36"/>
  <c r="V27" i="20"/>
  <c r="V37" i="25"/>
  <c r="V22" i="10"/>
  <c r="F69" i="24"/>
  <c r="E69" i="24"/>
  <c r="V21" i="10"/>
  <c r="D77" i="24"/>
  <c r="D69" i="24"/>
  <c r="AI20" i="11"/>
  <c r="AK20" i="11" s="1"/>
  <c r="AI23" i="11"/>
  <c r="AK23" i="11" s="1"/>
  <c r="AL15" i="11"/>
  <c r="AJ15" i="11"/>
  <c r="AI19" i="11"/>
  <c r="AM19" i="11" s="1"/>
  <c r="AI22" i="11"/>
  <c r="AK22" i="11" s="1"/>
  <c r="AI21" i="11"/>
  <c r="AI18" i="11"/>
  <c r="AL18" i="11" s="1"/>
  <c r="AI24" i="11"/>
  <c r="AI25" i="11"/>
  <c r="AH31" i="36"/>
  <c r="S31" i="36"/>
  <c r="T31" i="36"/>
  <c r="W31" i="36"/>
  <c r="U31" i="36"/>
  <c r="V31" i="36"/>
  <c r="Y17" i="10"/>
  <c r="Z17" i="10"/>
  <c r="AK58" i="36"/>
  <c r="V36" i="25"/>
  <c r="V26" i="20"/>
  <c r="V17" i="10"/>
  <c r="X17" i="10"/>
  <c r="W17" i="10"/>
  <c r="AM59" i="36"/>
  <c r="AL59" i="36"/>
  <c r="AJ59" i="36"/>
  <c r="AK59" i="36"/>
  <c r="AH61" i="36"/>
  <c r="S61" i="36"/>
  <c r="T61" i="36"/>
  <c r="W61" i="36"/>
  <c r="V61" i="36"/>
  <c r="U61" i="36"/>
  <c r="AH60" i="36"/>
  <c r="G68" i="24"/>
  <c r="X20" i="11"/>
  <c r="Z20" i="11"/>
  <c r="W20" i="11"/>
  <c r="Y20" i="11"/>
  <c r="V20" i="11"/>
  <c r="V20" i="10"/>
  <c r="K25" i="22"/>
  <c r="J25" i="22"/>
  <c r="AK57" i="36"/>
  <c r="AJ57" i="36"/>
  <c r="AM57" i="36"/>
  <c r="AL57" i="36"/>
  <c r="AJ56" i="36"/>
  <c r="AL56" i="36"/>
  <c r="AM56" i="36"/>
  <c r="AK56" i="36"/>
  <c r="AJ58" i="36"/>
  <c r="AL58" i="36"/>
  <c r="AM58" i="36"/>
  <c r="AI10" i="11"/>
  <c r="AJ10" i="11" s="1"/>
  <c r="AJ9" i="11"/>
  <c r="AK14" i="11"/>
  <c r="AM14" i="11"/>
  <c r="AJ8" i="11"/>
  <c r="AM15" i="11"/>
  <c r="AK15" i="11"/>
  <c r="G66" i="24"/>
  <c r="G67" i="24"/>
  <c r="Z19" i="11"/>
  <c r="F67" i="24"/>
  <c r="D67" i="24"/>
  <c r="E67" i="24"/>
  <c r="Y19" i="11"/>
  <c r="W19" i="11"/>
  <c r="X19" i="11"/>
  <c r="V19" i="11"/>
  <c r="S60" i="36"/>
  <c r="V19" i="10"/>
  <c r="Y18" i="11"/>
  <c r="W18" i="11"/>
  <c r="Z18" i="11"/>
  <c r="X18" i="11"/>
  <c r="V18" i="11"/>
  <c r="S59" i="36"/>
  <c r="V18" i="10"/>
  <c r="Z17" i="25"/>
  <c r="X17" i="25"/>
  <c r="Y36" i="25"/>
  <c r="Y38" i="25"/>
  <c r="W37" i="25"/>
  <c r="Y17" i="25"/>
  <c r="Y37" i="25"/>
  <c r="W17" i="25"/>
  <c r="V17" i="25"/>
  <c r="X36" i="25"/>
  <c r="X38" i="25"/>
  <c r="X37" i="25"/>
  <c r="W38" i="25"/>
  <c r="W36" i="25"/>
  <c r="Z37" i="25"/>
  <c r="Z38" i="25"/>
  <c r="Z36" i="25"/>
  <c r="Z35" i="25"/>
  <c r="V35" i="25"/>
  <c r="Y35" i="25"/>
  <c r="W35" i="25"/>
  <c r="X35" i="25"/>
  <c r="V25" i="20"/>
  <c r="F62" i="24"/>
  <c r="D53" i="24"/>
  <c r="D41" i="24"/>
  <c r="D29" i="24"/>
  <c r="AH35" i="36"/>
  <c r="AH53" i="36"/>
  <c r="AH54" i="36" s="1"/>
  <c r="G32" i="24"/>
  <c r="G41" i="24"/>
  <c r="G49" i="24"/>
  <c r="AH21" i="36"/>
  <c r="D35" i="24"/>
  <c r="D19" i="24"/>
  <c r="D23" i="24"/>
  <c r="D55" i="24"/>
  <c r="F63" i="24"/>
  <c r="D61" i="24"/>
  <c r="E37" i="24"/>
  <c r="E57" i="24"/>
  <c r="G20" i="24"/>
  <c r="G53" i="24"/>
  <c r="AH27" i="36"/>
  <c r="AH34" i="36"/>
  <c r="G51" i="24"/>
  <c r="F57" i="24"/>
  <c r="D45" i="24"/>
  <c r="D27" i="24"/>
  <c r="G17" i="24"/>
  <c r="G34" i="24"/>
  <c r="D43" i="24"/>
  <c r="E45" i="24"/>
  <c r="AH16" i="36"/>
  <c r="E33" i="24"/>
  <c r="AH28" i="36"/>
  <c r="D33" i="24"/>
  <c r="E63" i="24"/>
  <c r="G15" i="24"/>
  <c r="D57" i="24"/>
  <c r="G28" i="24"/>
  <c r="E39" i="24"/>
  <c r="AH15" i="36"/>
  <c r="D49" i="24"/>
  <c r="D21" i="24"/>
  <c r="D15" i="24"/>
  <c r="F58" i="24"/>
  <c r="D51" i="24"/>
  <c r="D17" i="24"/>
  <c r="E59" i="24"/>
  <c r="AH32" i="36"/>
  <c r="F61" i="24"/>
  <c r="E55" i="24"/>
  <c r="AH49" i="36"/>
  <c r="AH39" i="36"/>
  <c r="AH22" i="36"/>
  <c r="E53" i="24"/>
  <c r="E49" i="24"/>
  <c r="G31" i="24"/>
  <c r="D65" i="24"/>
  <c r="E43" i="24"/>
  <c r="G46" i="24"/>
  <c r="G62" i="24"/>
  <c r="G65" i="24"/>
  <c r="G18" i="24"/>
  <c r="AH44" i="36"/>
  <c r="D13" i="24"/>
  <c r="G21" i="24"/>
  <c r="AH5" i="36"/>
  <c r="AK5" i="36" s="1"/>
  <c r="D59" i="24"/>
  <c r="AH52" i="36"/>
  <c r="E47" i="24"/>
  <c r="AH36" i="36"/>
  <c r="AH37" i="36"/>
  <c r="G50" i="24"/>
  <c r="AH11" i="36"/>
  <c r="AH6" i="36"/>
  <c r="E65" i="24"/>
  <c r="D47" i="24"/>
  <c r="AH40" i="36"/>
  <c r="G22" i="24"/>
  <c r="AH25" i="36"/>
  <c r="E41" i="24"/>
  <c r="AH18" i="36"/>
  <c r="F65" i="24"/>
  <c r="F59" i="24"/>
  <c r="F60" i="24"/>
  <c r="F64" i="24"/>
  <c r="D37" i="24"/>
  <c r="D63" i="24"/>
  <c r="S58" i="36"/>
  <c r="V17" i="11"/>
  <c r="G56" i="24"/>
  <c r="AH48" i="36"/>
  <c r="Z21" i="25"/>
  <c r="X33" i="25"/>
  <c r="W33" i="25"/>
  <c r="V33" i="25"/>
  <c r="Z33" i="25"/>
  <c r="X21" i="25"/>
  <c r="Y33" i="25"/>
  <c r="W21" i="25"/>
  <c r="V21" i="25"/>
  <c r="Y21" i="25"/>
  <c r="W10" i="25"/>
  <c r="Y10" i="25"/>
  <c r="Z10" i="25"/>
  <c r="V10" i="25"/>
  <c r="X10" i="25"/>
  <c r="Z22" i="25"/>
  <c r="V22" i="25"/>
  <c r="Y22" i="25"/>
  <c r="W22" i="25"/>
  <c r="X22" i="25"/>
  <c r="V15" i="25"/>
  <c r="Y15" i="25"/>
  <c r="W15" i="25"/>
  <c r="Z15" i="25"/>
  <c r="Z34" i="25"/>
  <c r="X15" i="25"/>
  <c r="Y34" i="25"/>
  <c r="W34" i="25"/>
  <c r="X34" i="25"/>
  <c r="V34" i="25"/>
  <c r="X15" i="10"/>
  <c r="V24" i="20"/>
  <c r="Y15" i="10"/>
  <c r="Z15" i="10"/>
  <c r="W15" i="10"/>
  <c r="V15" i="10"/>
  <c r="D88" i="24"/>
  <c r="Z27" i="25"/>
  <c r="V27" i="25"/>
  <c r="X27" i="25"/>
  <c r="Y27" i="25"/>
  <c r="W27" i="25"/>
  <c r="Z9" i="10"/>
  <c r="W26" i="10"/>
  <c r="Z20" i="25"/>
  <c r="W11" i="10"/>
  <c r="V20" i="25"/>
  <c r="Y9" i="10"/>
  <c r="V11" i="10"/>
  <c r="W20" i="25"/>
  <c r="W9" i="10"/>
  <c r="V9" i="10"/>
  <c r="Y20" i="25"/>
  <c r="X11" i="10"/>
  <c r="W9" i="25"/>
  <c r="Z11" i="10"/>
  <c r="Y11" i="10"/>
  <c r="V12" i="10"/>
  <c r="X9" i="10"/>
  <c r="V9" i="25"/>
  <c r="W21" i="10"/>
  <c r="V32" i="25"/>
  <c r="X20" i="25"/>
  <c r="Z9" i="25"/>
  <c r="X9" i="25"/>
  <c r="Y9" i="25"/>
  <c r="W32" i="25"/>
  <c r="X26" i="10"/>
  <c r="Z26" i="10"/>
  <c r="Y13" i="25"/>
  <c r="X32" i="25"/>
  <c r="Y32" i="25"/>
  <c r="Z32" i="25"/>
  <c r="Y26" i="10"/>
  <c r="W19" i="10"/>
  <c r="Y24" i="10"/>
  <c r="W12" i="10"/>
  <c r="Y19" i="10"/>
  <c r="W24" i="10"/>
  <c r="X24" i="10"/>
  <c r="X21" i="10"/>
  <c r="Z21" i="10"/>
  <c r="Z12" i="10"/>
  <c r="X8" i="10"/>
  <c r="Y18" i="10"/>
  <c r="X12" i="10"/>
  <c r="Z18" i="10"/>
  <c r="V36" i="36"/>
  <c r="X28" i="25"/>
  <c r="X18" i="10"/>
  <c r="Z20" i="10"/>
  <c r="W20" i="10"/>
  <c r="Z19" i="10"/>
  <c r="X20" i="10"/>
  <c r="W18" i="10"/>
  <c r="Y12" i="10"/>
  <c r="X19" i="10"/>
  <c r="Y20" i="10"/>
  <c r="Z24" i="10"/>
  <c r="V14" i="10"/>
  <c r="Z16" i="10"/>
  <c r="W14" i="10"/>
  <c r="W29" i="25"/>
  <c r="V16" i="10"/>
  <c r="Z28" i="25"/>
  <c r="Z13" i="10"/>
  <c r="Y14" i="10"/>
  <c r="V28" i="25"/>
  <c r="V29" i="25"/>
  <c r="V13" i="10"/>
  <c r="X29" i="25"/>
  <c r="AH33" i="36"/>
  <c r="U42" i="36"/>
  <c r="Y28" i="10"/>
  <c r="AH24" i="36"/>
  <c r="W28" i="25"/>
  <c r="W16" i="10"/>
  <c r="X16" i="10"/>
  <c r="X14" i="10"/>
  <c r="Y25" i="10"/>
  <c r="Z14" i="10"/>
  <c r="Y21" i="10"/>
  <c r="Y28" i="25"/>
  <c r="Z26" i="25"/>
  <c r="Z13" i="25"/>
  <c r="Y29" i="25"/>
  <c r="Z29" i="25"/>
  <c r="W28" i="10"/>
  <c r="Y22" i="10"/>
  <c r="W12" i="25"/>
  <c r="Z14" i="25"/>
  <c r="V10" i="10"/>
  <c r="X13" i="25"/>
  <c r="X13" i="10"/>
  <c r="Y23" i="25"/>
  <c r="Y16" i="10"/>
  <c r="X28" i="10"/>
  <c r="V13" i="25"/>
  <c r="Y24" i="25"/>
  <c r="Y13" i="10"/>
  <c r="W13" i="10"/>
  <c r="X10" i="10"/>
  <c r="Z28" i="10"/>
  <c r="Y10" i="10"/>
  <c r="W54" i="36"/>
  <c r="Z23" i="25"/>
  <c r="X8" i="25"/>
  <c r="Z8" i="10"/>
  <c r="X25" i="10"/>
  <c r="W10" i="10"/>
  <c r="Z10" i="10"/>
  <c r="W25" i="10"/>
  <c r="W13" i="25"/>
  <c r="Z25" i="10"/>
  <c r="Y8" i="10"/>
  <c r="V8" i="10"/>
  <c r="Y8" i="25"/>
  <c r="V8" i="25"/>
  <c r="Z22" i="10"/>
  <c r="W23" i="25"/>
  <c r="W8" i="10"/>
  <c r="W8" i="25"/>
  <c r="X22" i="10"/>
  <c r="W22" i="10"/>
  <c r="G26" i="24"/>
  <c r="V12" i="25"/>
  <c r="Y14" i="25"/>
  <c r="Y12" i="25"/>
  <c r="W24" i="25"/>
  <c r="W14" i="25"/>
  <c r="Z12" i="25"/>
  <c r="X12" i="25"/>
  <c r="V14" i="25"/>
  <c r="V24" i="25"/>
  <c r="V40" i="36"/>
  <c r="V24" i="36"/>
  <c r="Z8" i="25"/>
  <c r="X24" i="25"/>
  <c r="V26" i="25"/>
  <c r="X14" i="25"/>
  <c r="Z24" i="25"/>
  <c r="X23" i="25"/>
  <c r="O25" i="11"/>
  <c r="AH25" i="11" s="1"/>
  <c r="W25" i="11"/>
  <c r="V23" i="25"/>
  <c r="W26" i="25"/>
  <c r="X26" i="25"/>
  <c r="Y25" i="11"/>
  <c r="Y26" i="25"/>
  <c r="V25" i="11"/>
  <c r="X25" i="11"/>
  <c r="Y14" i="11"/>
  <c r="U41" i="36"/>
  <c r="X11" i="25"/>
  <c r="Z11" i="25"/>
  <c r="U40" i="36"/>
  <c r="T43" i="36"/>
  <c r="W45" i="36"/>
  <c r="Y11" i="25"/>
  <c r="V7" i="36"/>
  <c r="W11" i="25"/>
  <c r="W24" i="36"/>
  <c r="T27" i="36"/>
  <c r="W22" i="36"/>
  <c r="T32" i="36"/>
  <c r="G29" i="24"/>
  <c r="V32" i="36"/>
  <c r="G30" i="24"/>
  <c r="U18" i="36"/>
  <c r="G19" i="24"/>
  <c r="U8" i="36"/>
  <c r="S17" i="36"/>
  <c r="X19" i="25"/>
  <c r="S43" i="36"/>
  <c r="V8" i="36"/>
  <c r="U30" i="36"/>
  <c r="V30" i="36"/>
  <c r="W30" i="36"/>
  <c r="X12" i="20"/>
  <c r="Y28" i="11"/>
  <c r="W20" i="36"/>
  <c r="T8" i="36"/>
  <c r="W26" i="11"/>
  <c r="W8" i="36"/>
  <c r="T30" i="36"/>
  <c r="W25" i="36"/>
  <c r="T18" i="36"/>
  <c r="V41" i="36"/>
  <c r="Y11" i="20"/>
  <c r="V18" i="36"/>
  <c r="V20" i="36"/>
  <c r="X10" i="11"/>
  <c r="W18" i="36"/>
  <c r="O28" i="11"/>
  <c r="AH28" i="11" s="1"/>
  <c r="G48" i="24"/>
  <c r="Y17" i="20"/>
  <c r="W41" i="36"/>
  <c r="AH43" i="36"/>
  <c r="S25" i="36"/>
  <c r="V11" i="25"/>
  <c r="G45" i="24"/>
  <c r="W28" i="11"/>
  <c r="V19" i="25"/>
  <c r="G44" i="24"/>
  <c r="Y26" i="11"/>
  <c r="X8" i="11"/>
  <c r="Y10" i="11"/>
  <c r="W18" i="25"/>
  <c r="X9" i="11"/>
  <c r="Z9" i="11"/>
  <c r="U15" i="36"/>
  <c r="U23" i="36"/>
  <c r="X11" i="20"/>
  <c r="V23" i="36"/>
  <c r="W10" i="11"/>
  <c r="Y12" i="20"/>
  <c r="U43" i="36"/>
  <c r="V45" i="36"/>
  <c r="V43" i="36"/>
  <c r="AH10" i="36"/>
  <c r="T45" i="36"/>
  <c r="X28" i="11"/>
  <c r="S41" i="36"/>
  <c r="W43" i="36"/>
  <c r="S45" i="36"/>
  <c r="V21" i="36"/>
  <c r="G52" i="24"/>
  <c r="W52" i="36"/>
  <c r="T20" i="36"/>
  <c r="V15" i="36"/>
  <c r="W44" i="36"/>
  <c r="V10" i="11"/>
  <c r="V28" i="11"/>
  <c r="U45" i="36"/>
  <c r="Z19" i="25"/>
  <c r="W19" i="25"/>
  <c r="X26" i="11"/>
  <c r="S54" i="36"/>
  <c r="V11" i="11"/>
  <c r="O11" i="11"/>
  <c r="AH11" i="11" s="1"/>
  <c r="W47" i="36"/>
  <c r="W36" i="36"/>
  <c r="W58" i="36"/>
  <c r="V9" i="11"/>
  <c r="U59" i="36"/>
  <c r="Z10" i="11"/>
  <c r="T15" i="36"/>
  <c r="Y9" i="11"/>
  <c r="W11" i="20"/>
  <c r="Z11" i="20"/>
  <c r="AH41" i="36"/>
  <c r="U36" i="36"/>
  <c r="AH23" i="36"/>
  <c r="V18" i="25"/>
  <c r="T54" i="36"/>
  <c r="V11" i="20"/>
  <c r="W23" i="36"/>
  <c r="W9" i="11"/>
  <c r="S23" i="36"/>
  <c r="S11" i="36"/>
  <c r="U52" i="36"/>
  <c r="W15" i="36"/>
  <c r="X18" i="25"/>
  <c r="T23" i="36"/>
  <c r="V54" i="36"/>
  <c r="T36" i="36"/>
  <c r="T52" i="36"/>
  <c r="V21" i="20"/>
  <c r="V37" i="36"/>
  <c r="T58" i="36"/>
  <c r="T41" i="36"/>
  <c r="Z26" i="11"/>
  <c r="Z12" i="20"/>
  <c r="T33" i="36"/>
  <c r="W21" i="36"/>
  <c r="T47" i="36"/>
  <c r="V52" i="36"/>
  <c r="W34" i="36"/>
  <c r="W35" i="36"/>
  <c r="W12" i="20"/>
  <c r="W14" i="36"/>
  <c r="G23" i="24"/>
  <c r="AH26" i="36"/>
  <c r="V11" i="36"/>
  <c r="AH20" i="36"/>
  <c r="S15" i="36"/>
  <c r="V25" i="36"/>
  <c r="S47" i="36"/>
  <c r="U12" i="36"/>
  <c r="G43" i="24"/>
  <c r="U25" i="36"/>
  <c r="X11" i="11"/>
  <c r="G57" i="24"/>
  <c r="V26" i="11"/>
  <c r="Z11" i="11"/>
  <c r="V12" i="20"/>
  <c r="U11" i="36"/>
  <c r="W11" i="36"/>
  <c r="AH45" i="36"/>
  <c r="G24" i="24"/>
  <c r="U55" i="36"/>
  <c r="S21" i="36"/>
  <c r="V19" i="36"/>
  <c r="G47" i="24"/>
  <c r="Y11" i="11"/>
  <c r="V8" i="20"/>
  <c r="V17" i="20"/>
  <c r="U20" i="36"/>
  <c r="T25" i="36"/>
  <c r="X23" i="20"/>
  <c r="AH13" i="36"/>
  <c r="W11" i="11"/>
  <c r="X17" i="11"/>
  <c r="W9" i="36"/>
  <c r="V34" i="36"/>
  <c r="U34" i="36"/>
  <c r="G40" i="24"/>
  <c r="W17" i="11"/>
  <c r="U27" i="36"/>
  <c r="W32" i="36"/>
  <c r="U28" i="36"/>
  <c r="W19" i="36"/>
  <c r="V47" i="36"/>
  <c r="W23" i="20"/>
  <c r="Y8" i="11"/>
  <c r="X30" i="25"/>
  <c r="Y18" i="25"/>
  <c r="T11" i="36"/>
  <c r="Z17" i="11"/>
  <c r="T21" i="36"/>
  <c r="V55" i="36"/>
  <c r="Y23" i="20"/>
  <c r="S55" i="36"/>
  <c r="Z21" i="20"/>
  <c r="V22" i="36"/>
  <c r="W57" i="36"/>
  <c r="S57" i="36"/>
  <c r="G13" i="24"/>
  <c r="X25" i="20"/>
  <c r="U6" i="36"/>
  <c r="W33" i="36"/>
  <c r="V58" i="36"/>
  <c r="U58" i="36"/>
  <c r="U19" i="36"/>
  <c r="T19" i="36"/>
  <c r="G33" i="24"/>
  <c r="Y17" i="11"/>
  <c r="Z18" i="25"/>
  <c r="Y21" i="20"/>
  <c r="Z17" i="20"/>
  <c r="Z8" i="20"/>
  <c r="U32" i="36"/>
  <c r="O17" i="11"/>
  <c r="AH17" i="11" s="1"/>
  <c r="U21" i="36"/>
  <c r="V27" i="36"/>
  <c r="G64" i="24"/>
  <c r="V33" i="36"/>
  <c r="AH42" i="36"/>
  <c r="U47" i="36"/>
  <c r="S19" i="36"/>
  <c r="W21" i="20"/>
  <c r="W13" i="36"/>
  <c r="T37" i="36"/>
  <c r="T9" i="36"/>
  <c r="U7" i="36"/>
  <c r="U33" i="36"/>
  <c r="Y19" i="25"/>
  <c r="W42" i="36"/>
  <c r="W14" i="20"/>
  <c r="W51" i="36"/>
  <c r="T57" i="36"/>
  <c r="S33" i="36"/>
  <c r="U57" i="36"/>
  <c r="Y19" i="20"/>
  <c r="V38" i="36"/>
  <c r="X21" i="20"/>
  <c r="X8" i="20"/>
  <c r="T22" i="36"/>
  <c r="G42" i="24"/>
  <c r="W10" i="36"/>
  <c r="V10" i="36"/>
  <c r="V53" i="36"/>
  <c r="Y8" i="20"/>
  <c r="V44" i="36"/>
  <c r="X17" i="20"/>
  <c r="AH7" i="36"/>
  <c r="G61" i="24"/>
  <c r="W17" i="20"/>
  <c r="V57" i="36"/>
  <c r="U10" i="36"/>
  <c r="U46" i="36"/>
  <c r="U22" i="36"/>
  <c r="U26" i="36"/>
  <c r="T34" i="36"/>
  <c r="Z30" i="25"/>
  <c r="T59" i="36"/>
  <c r="V42" i="36"/>
  <c r="T10" i="36"/>
  <c r="W8" i="20"/>
  <c r="W27" i="36"/>
  <c r="U54" i="36"/>
  <c r="W40" i="36"/>
  <c r="G35" i="24"/>
  <c r="T44" i="36"/>
  <c r="T42" i="36"/>
  <c r="W46" i="36"/>
  <c r="T40" i="36"/>
  <c r="V28" i="36"/>
  <c r="W26" i="36"/>
  <c r="X22" i="11"/>
  <c r="W59" i="36"/>
  <c r="U44" i="36"/>
  <c r="T60" i="36"/>
  <c r="V14" i="36"/>
  <c r="W50" i="36"/>
  <c r="U48" i="36"/>
  <c r="W60" i="36"/>
  <c r="Y16" i="20"/>
  <c r="U37" i="36"/>
  <c r="G36" i="24"/>
  <c r="G60" i="24"/>
  <c r="Y30" i="25"/>
  <c r="T56" i="36"/>
  <c r="V59" i="36"/>
  <c r="V22" i="20"/>
  <c r="Z15" i="11"/>
  <c r="U35" i="36"/>
  <c r="AH14" i="36"/>
  <c r="W12" i="36"/>
  <c r="U60" i="36"/>
  <c r="T14" i="36"/>
  <c r="T26" i="36"/>
  <c r="Z14" i="20"/>
  <c r="V30" i="25"/>
  <c r="W30" i="25"/>
  <c r="W48" i="36"/>
  <c r="U14" i="36"/>
  <c r="V60" i="36"/>
  <c r="V26" i="36"/>
  <c r="W22" i="11"/>
  <c r="V8" i="11"/>
  <c r="W15" i="11"/>
  <c r="W55" i="36"/>
  <c r="T50" i="36"/>
  <c r="Z22" i="11"/>
  <c r="S7" i="36"/>
  <c r="T35" i="36"/>
  <c r="V17" i="36"/>
  <c r="T7" i="36"/>
  <c r="W8" i="11"/>
  <c r="S27" i="36"/>
  <c r="T12" i="36"/>
  <c r="U49" i="36"/>
  <c r="V5" i="36"/>
  <c r="V51" i="36"/>
  <c r="Z8" i="11"/>
  <c r="U24" i="36"/>
  <c r="W17" i="36"/>
  <c r="S52" i="36"/>
  <c r="U17" i="36"/>
  <c r="V14" i="20"/>
  <c r="V22" i="11"/>
  <c r="Z23" i="20"/>
  <c r="S35" i="36"/>
  <c r="T17" i="36"/>
  <c r="Y15" i="11"/>
  <c r="W20" i="20"/>
  <c r="Y28" i="20"/>
  <c r="U13" i="36"/>
  <c r="Z14" i="11"/>
  <c r="W53" i="36"/>
  <c r="S50" i="36"/>
  <c r="T13" i="36"/>
  <c r="W37" i="36"/>
  <c r="V48" i="36"/>
  <c r="Y22" i="11"/>
  <c r="T48" i="36"/>
  <c r="X14" i="20"/>
  <c r="V50" i="36"/>
  <c r="V12" i="36"/>
  <c r="W7" i="36"/>
  <c r="V25" i="25"/>
  <c r="S56" i="36"/>
  <c r="T38" i="36"/>
  <c r="V23" i="20"/>
  <c r="V35" i="36"/>
  <c r="Y14" i="20"/>
  <c r="X15" i="11"/>
  <c r="U50" i="36"/>
  <c r="G14" i="24"/>
  <c r="W38" i="36"/>
  <c r="T24" i="36"/>
  <c r="X22" i="20"/>
  <c r="U5" i="36"/>
  <c r="W14" i="11"/>
  <c r="S13" i="36"/>
  <c r="V13" i="36"/>
  <c r="V56" i="36"/>
  <c r="X28" i="20"/>
  <c r="Y22" i="20"/>
  <c r="T49" i="36"/>
  <c r="V14" i="11"/>
  <c r="U56" i="36"/>
  <c r="W56" i="36"/>
  <c r="AH12" i="36"/>
  <c r="T55" i="36"/>
  <c r="S37" i="36"/>
  <c r="T53" i="36"/>
  <c r="U9" i="36"/>
  <c r="W39" i="36"/>
  <c r="U38" i="36"/>
  <c r="W5" i="36"/>
  <c r="T39" i="36"/>
  <c r="AH9" i="36"/>
  <c r="T29" i="36"/>
  <c r="W13" i="20"/>
  <c r="X10" i="20"/>
  <c r="V46" i="36"/>
  <c r="S49" i="36"/>
  <c r="W28" i="36"/>
  <c r="T28" i="36"/>
  <c r="Z28" i="20"/>
  <c r="V20" i="20"/>
  <c r="X16" i="25"/>
  <c r="U39" i="36"/>
  <c r="Z31" i="25"/>
  <c r="X14" i="11"/>
  <c r="U51" i="36"/>
  <c r="U53" i="36"/>
  <c r="S5" i="36"/>
  <c r="S53" i="36"/>
  <c r="V15" i="11"/>
  <c r="Z19" i="20"/>
  <c r="W28" i="20"/>
  <c r="W16" i="25"/>
  <c r="Z27" i="11"/>
  <c r="V27" i="11"/>
  <c r="O27" i="11"/>
  <c r="AH27" i="11" s="1"/>
  <c r="X27" i="11"/>
  <c r="Y27" i="11"/>
  <c r="W27" i="11"/>
  <c r="S39" i="36"/>
  <c r="T5" i="36"/>
  <c r="V49" i="36"/>
  <c r="V39" i="36"/>
  <c r="T6" i="36"/>
  <c r="V9" i="36"/>
  <c r="X20" i="20"/>
  <c r="Z25" i="25"/>
  <c r="Z16" i="25"/>
  <c r="W31" i="25"/>
  <c r="W21" i="11"/>
  <c r="O21" i="11"/>
  <c r="AH21" i="11" s="1"/>
  <c r="X21" i="11"/>
  <c r="V21" i="11"/>
  <c r="Z21" i="11"/>
  <c r="Y21" i="11"/>
  <c r="X15" i="20"/>
  <c r="Z10" i="20"/>
  <c r="W49" i="36"/>
  <c r="T46" i="36"/>
  <c r="Z20" i="20"/>
  <c r="Y12" i="11"/>
  <c r="Z12" i="11"/>
  <c r="X12" i="11"/>
  <c r="O12" i="11"/>
  <c r="W12" i="11"/>
  <c r="V12" i="11"/>
  <c r="V31" i="25"/>
  <c r="AH38" i="36"/>
  <c r="W22" i="20"/>
  <c r="X25" i="25"/>
  <c r="W16" i="20"/>
  <c r="O16" i="11"/>
  <c r="AH16" i="11" s="1"/>
  <c r="W16" i="11"/>
  <c r="V16" i="11"/>
  <c r="Y16" i="11"/>
  <c r="X16" i="11"/>
  <c r="Z16" i="11"/>
  <c r="Y25" i="25"/>
  <c r="V16" i="25"/>
  <c r="X27" i="20"/>
  <c r="W18" i="20"/>
  <c r="Y31" i="25"/>
  <c r="Y20" i="20"/>
  <c r="V6" i="36"/>
  <c r="Z26" i="20"/>
  <c r="S51" i="36"/>
  <c r="S9" i="36"/>
  <c r="T51" i="36"/>
  <c r="W6" i="36"/>
  <c r="W25" i="25"/>
  <c r="X13" i="11"/>
  <c r="O13" i="11"/>
  <c r="Z13" i="11"/>
  <c r="W13" i="11"/>
  <c r="V13" i="11"/>
  <c r="Y13" i="11"/>
  <c r="Y16" i="25"/>
  <c r="X31" i="25"/>
  <c r="S29" i="36"/>
  <c r="Z24" i="20"/>
  <c r="V18" i="20"/>
  <c r="V10" i="20"/>
  <c r="Z27" i="20"/>
  <c r="W19" i="20"/>
  <c r="W26" i="20"/>
  <c r="Y25" i="20"/>
  <c r="V19" i="20"/>
  <c r="X13" i="20"/>
  <c r="X18" i="20"/>
  <c r="W27" i="20"/>
  <c r="Z15" i="20"/>
  <c r="W29" i="36"/>
  <c r="Z18" i="20"/>
  <c r="X26" i="20"/>
  <c r="X19" i="20"/>
  <c r="Y10" i="20"/>
  <c r="V16" i="20"/>
  <c r="W10" i="20"/>
  <c r="X16" i="20"/>
  <c r="W15" i="20"/>
  <c r="V29" i="36"/>
  <c r="V13" i="20"/>
  <c r="Z25" i="20"/>
  <c r="Y13" i="20"/>
  <c r="Y27" i="20"/>
  <c r="Z22" i="20"/>
  <c r="Y15" i="20"/>
  <c r="X24" i="20"/>
  <c r="Y18" i="20"/>
  <c r="Z16" i="20"/>
  <c r="U29" i="36"/>
  <c r="W25" i="20"/>
  <c r="Z13" i="20"/>
  <c r="Y24" i="20"/>
  <c r="Y26" i="20"/>
  <c r="V15" i="20"/>
  <c r="G37" i="24"/>
  <c r="AH29" i="36"/>
  <c r="W24" i="20"/>
  <c r="AM9" i="11"/>
  <c r="AL9" i="11"/>
  <c r="AK9" i="11"/>
  <c r="AL72" i="36" l="1"/>
  <c r="AM72" i="36"/>
  <c r="AK72" i="36"/>
  <c r="AJ72" i="36"/>
  <c r="AJ31" i="11"/>
  <c r="AL31" i="11"/>
  <c r="AK31" i="11"/>
  <c r="AM32" i="11"/>
  <c r="AK32" i="11"/>
  <c r="AL27" i="11"/>
  <c r="AJ30" i="11"/>
  <c r="AM30" i="11"/>
  <c r="AM69" i="36"/>
  <c r="AL69" i="36"/>
  <c r="AJ69" i="36"/>
  <c r="AK24" i="11"/>
  <c r="AJ29" i="11"/>
  <c r="AL29" i="11"/>
  <c r="AM29" i="11"/>
  <c r="AK30" i="11"/>
  <c r="AL28" i="11"/>
  <c r="AJ28" i="11"/>
  <c r="AK27" i="11"/>
  <c r="AJ27" i="11"/>
  <c r="AJ21" i="11"/>
  <c r="AL25" i="11"/>
  <c r="AM28" i="11"/>
  <c r="AK28" i="11"/>
  <c r="AM27" i="11"/>
  <c r="AJ26" i="11"/>
  <c r="AJ65" i="36"/>
  <c r="AM26" i="11"/>
  <c r="AK26" i="11"/>
  <c r="AL65" i="36"/>
  <c r="AK65" i="36"/>
  <c r="AK66" i="36" s="1"/>
  <c r="AL67" i="36"/>
  <c r="AL68" i="36" s="1"/>
  <c r="AK67" i="36"/>
  <c r="AJ25" i="11"/>
  <c r="AJ24" i="11"/>
  <c r="AL24" i="11"/>
  <c r="AL23" i="11"/>
  <c r="AL63" i="36"/>
  <c r="AM63" i="36"/>
  <c r="AJ63" i="36"/>
  <c r="AK63" i="36"/>
  <c r="AJ23" i="11"/>
  <c r="AJ22" i="11"/>
  <c r="AL22" i="11"/>
  <c r="AL21" i="11"/>
  <c r="AJ61" i="36"/>
  <c r="AM61" i="36"/>
  <c r="AK61" i="36"/>
  <c r="AL61" i="36"/>
  <c r="AL62" i="36" s="1"/>
  <c r="AL20" i="11"/>
  <c r="AJ20" i="11"/>
  <c r="AJ19" i="11"/>
  <c r="AL19" i="11"/>
  <c r="AK18" i="11"/>
  <c r="AJ18" i="11"/>
  <c r="AL17" i="11"/>
  <c r="AJ17" i="11"/>
  <c r="AL16" i="11"/>
  <c r="AJ16" i="11"/>
  <c r="AL10" i="11"/>
  <c r="AH13" i="11"/>
  <c r="AH12" i="11"/>
  <c r="AM18" i="11"/>
  <c r="AM24" i="11"/>
  <c r="AM23" i="11"/>
  <c r="AK19" i="11"/>
  <c r="AM20" i="11"/>
  <c r="AM8" i="11"/>
  <c r="AL8" i="11"/>
  <c r="AK8" i="11"/>
  <c r="AM10" i="11"/>
  <c r="AK10" i="11"/>
  <c r="AM22" i="11"/>
  <c r="AM25" i="11"/>
  <c r="AM16" i="11"/>
  <c r="AM21" i="11"/>
  <c r="AM17" i="11"/>
  <c r="AK21" i="11"/>
  <c r="AK17" i="11"/>
  <c r="AJ5" i="36"/>
  <c r="F87" i="24"/>
  <c r="AM5" i="36"/>
  <c r="AL5" i="36"/>
  <c r="G87" i="24"/>
  <c r="AL66" i="36" l="1"/>
  <c r="AM65" i="36"/>
  <c r="AM67" i="36"/>
  <c r="AM68" i="36" s="1"/>
  <c r="AL60" i="36"/>
  <c r="AK60" i="36"/>
  <c r="AK62" i="36"/>
  <c r="AM60" i="36"/>
  <c r="AM62" i="36"/>
  <c r="AJ60" i="36"/>
  <c r="AJ62" i="36"/>
  <c r="AJ12" i="11"/>
  <c r="AL12" i="11"/>
  <c r="AJ13" i="11"/>
  <c r="AJ14" i="11" s="1"/>
  <c r="AL13" i="11"/>
  <c r="AL14" i="11" s="1"/>
  <c r="AK12" i="11"/>
  <c r="AM12" i="11"/>
  <c r="AM13" i="11"/>
  <c r="AK13" i="11"/>
  <c r="AL11" i="11"/>
  <c r="AJ11" i="11"/>
  <c r="AK11" i="11"/>
  <c r="AM11" i="11"/>
  <c r="AK16" i="11"/>
  <c r="AK25" i="11"/>
  <c r="AM66" i="36" l="1"/>
  <c r="AM7" i="36" l="1"/>
  <c r="AM6" i="36" s="1"/>
  <c r="AL7" i="36"/>
  <c r="AL6" i="36" s="1"/>
  <c r="AL9" i="36"/>
  <c r="AK7" i="36"/>
  <c r="AK6" i="36" s="1"/>
  <c r="AK9" i="36"/>
  <c r="AK11" i="36"/>
  <c r="AK13" i="36"/>
  <c r="AK15" i="36"/>
  <c r="AK17" i="36"/>
  <c r="AK19" i="36"/>
  <c r="AK21" i="36"/>
  <c r="AK23" i="36"/>
  <c r="AK25" i="36"/>
  <c r="AK27" i="36"/>
  <c r="AK29" i="36"/>
  <c r="AK31" i="36"/>
  <c r="AK33" i="36"/>
  <c r="AK35" i="36"/>
  <c r="AK37" i="36"/>
  <c r="AK39" i="36"/>
  <c r="AK41" i="36"/>
  <c r="AK43" i="36"/>
  <c r="AK45" i="36"/>
  <c r="AK47" i="36"/>
  <c r="AK49" i="36"/>
  <c r="AL11" i="36"/>
  <c r="AL13" i="36"/>
  <c r="AL15" i="36"/>
  <c r="AL17" i="36"/>
  <c r="AL19" i="36"/>
  <c r="AL21" i="36"/>
  <c r="AL23" i="36"/>
  <c r="AL25" i="36"/>
  <c r="AL27" i="36"/>
  <c r="AL29" i="36"/>
  <c r="AL31" i="36"/>
  <c r="AL33" i="36"/>
  <c r="AL35" i="36"/>
  <c r="AL37" i="36"/>
  <c r="AL39" i="36"/>
  <c r="AL41" i="36"/>
  <c r="AL43" i="36"/>
  <c r="AL45" i="36"/>
  <c r="AL47" i="36"/>
  <c r="AL49" i="36"/>
  <c r="AK51" i="36"/>
  <c r="AK50" i="36" s="1"/>
  <c r="AK53" i="36"/>
  <c r="AK54" i="36"/>
  <c r="AK55" i="36"/>
  <c r="AL51" i="36"/>
  <c r="AL52" i="36" s="1"/>
  <c r="AL53" i="36"/>
  <c r="AL54" i="36"/>
  <c r="AL55" i="36" s="1"/>
  <c r="AK28" i="36" l="1"/>
  <c r="AK48" i="36"/>
  <c r="AL34" i="36"/>
  <c r="AL46" i="36"/>
  <c r="AL44" i="36"/>
  <c r="AL18" i="36"/>
  <c r="AK38" i="36"/>
  <c r="AL36" i="36"/>
  <c r="AL30" i="36"/>
  <c r="AK26" i="36"/>
  <c r="AK24" i="36"/>
  <c r="AL20" i="36"/>
  <c r="AK40" i="36"/>
  <c r="AK14" i="36"/>
  <c r="AK36" i="36"/>
  <c r="AK12" i="36"/>
  <c r="AL10" i="36"/>
  <c r="AL32" i="36"/>
  <c r="AK34" i="36"/>
  <c r="AL24" i="36"/>
  <c r="AL42" i="36"/>
  <c r="AL22" i="36"/>
  <c r="AK46" i="36"/>
  <c r="AK10" i="36"/>
  <c r="AK52" i="36"/>
  <c r="AK22" i="36"/>
  <c r="AL48" i="36"/>
  <c r="AL12" i="36"/>
  <c r="AK16" i="36"/>
  <c r="AL40" i="36"/>
  <c r="AL16" i="36"/>
  <c r="AK44" i="36"/>
  <c r="AK32" i="36"/>
  <c r="AK20" i="36"/>
  <c r="AK8" i="36"/>
  <c r="AL28" i="36"/>
  <c r="AL50" i="36"/>
  <c r="AL38" i="36"/>
  <c r="AL26" i="36"/>
  <c r="AL14" i="36"/>
  <c r="AK42" i="36"/>
  <c r="AK30" i="36"/>
  <c r="AK18" i="36"/>
  <c r="AL8" i="36"/>
  <c r="AM9" i="36"/>
  <c r="AM8" i="36" s="1"/>
  <c r="AM11" i="36"/>
  <c r="AM13" i="36"/>
  <c r="AM15" i="36"/>
  <c r="AM17" i="36"/>
  <c r="AM19" i="36"/>
  <c r="AM21" i="36"/>
  <c r="AM23" i="36"/>
  <c r="AM25" i="36"/>
  <c r="AM27" i="36"/>
  <c r="AM29" i="36"/>
  <c r="AM31" i="36"/>
  <c r="AM33" i="36"/>
  <c r="AM35" i="36"/>
  <c r="AM37" i="36"/>
  <c r="AM39" i="36"/>
  <c r="AM41" i="36"/>
  <c r="AM43" i="36"/>
  <c r="AM45" i="36"/>
  <c r="AM47" i="36"/>
  <c r="AM49" i="36"/>
  <c r="AM51" i="36"/>
  <c r="AM53" i="36"/>
  <c r="AM54" i="36"/>
  <c r="AM55" i="36"/>
  <c r="AJ7" i="36"/>
  <c r="AJ6" i="36" s="1"/>
  <c r="AJ9" i="36"/>
  <c r="AJ11" i="36"/>
  <c r="AJ13" i="36"/>
  <c r="AJ15" i="36"/>
  <c r="AJ17" i="36"/>
  <c r="AJ19" i="36"/>
  <c r="AJ21" i="36"/>
  <c r="AJ23" i="36"/>
  <c r="AJ25" i="36"/>
  <c r="AJ27" i="36"/>
  <c r="AJ29" i="36"/>
  <c r="AJ31" i="36"/>
  <c r="AJ33" i="36"/>
  <c r="AJ35" i="36"/>
  <c r="AJ37" i="36"/>
  <c r="AJ39" i="36"/>
  <c r="AJ41" i="36"/>
  <c r="AJ43" i="36"/>
  <c r="AJ45" i="36"/>
  <c r="AJ47" i="36"/>
  <c r="AJ49" i="36"/>
  <c r="AJ51" i="36"/>
  <c r="AJ53" i="36"/>
  <c r="AJ54" i="36"/>
  <c r="AJ55" i="36" s="1"/>
  <c r="AJ12" i="36" l="1"/>
  <c r="AJ36" i="36"/>
  <c r="AM48" i="36"/>
  <c r="AJ48" i="36"/>
  <c r="AM50" i="36"/>
  <c r="AJ42" i="36"/>
  <c r="AM36" i="36"/>
  <c r="AJ52" i="36"/>
  <c r="AM34" i="36"/>
  <c r="AJ44" i="36"/>
  <c r="AJ46" i="36"/>
  <c r="AM10" i="36"/>
  <c r="AJ22" i="36"/>
  <c r="AM26" i="36"/>
  <c r="AM46" i="36"/>
  <c r="AM24" i="36"/>
  <c r="AJ28" i="36"/>
  <c r="AM12" i="36"/>
  <c r="AJ24" i="36"/>
  <c r="AJ20" i="36"/>
  <c r="AM30" i="36"/>
  <c r="AJ16" i="36"/>
  <c r="AM44" i="36"/>
  <c r="AM22" i="36"/>
  <c r="AJ10" i="36"/>
  <c r="AM38" i="36"/>
  <c r="AM18" i="36"/>
  <c r="AJ32" i="36"/>
  <c r="AJ30" i="36"/>
  <c r="AM42" i="36"/>
  <c r="AM20" i="36"/>
  <c r="AM14" i="36"/>
  <c r="AJ8" i="36"/>
  <c r="AJ40" i="36"/>
  <c r="AJ18" i="36"/>
  <c r="AM32" i="36"/>
  <c r="AJ50" i="36"/>
  <c r="AJ38" i="36"/>
  <c r="AJ26" i="36"/>
  <c r="AJ14" i="36"/>
  <c r="AM52" i="36"/>
  <c r="AM40" i="36"/>
  <c r="AM28" i="36"/>
  <c r="AM16" i="36"/>
  <c r="AJ34" i="36"/>
</calcChain>
</file>

<file path=xl/sharedStrings.xml><?xml version="1.0" encoding="utf-8"?>
<sst xmlns="http://schemas.openxmlformats.org/spreadsheetml/2006/main" count="12498" uniqueCount="834">
  <si>
    <t>FPREREG</t>
  </si>
  <si>
    <t>JAHRQU</t>
  </si>
  <si>
    <t>Index</t>
  </si>
  <si>
    <t>f12_3</t>
  </si>
  <si>
    <t>f9_1</t>
  </si>
  <si>
    <t>f9_2</t>
  </si>
  <si>
    <t>f9_3</t>
  </si>
  <si>
    <t>f9_4</t>
  </si>
  <si>
    <t>Région lémanique</t>
  </si>
  <si>
    <t>Région alpine</t>
  </si>
  <si>
    <t>DE</t>
  </si>
  <si>
    <t>FR</t>
  </si>
  <si>
    <t>IT</t>
  </si>
  <si>
    <t>Frage</t>
  </si>
  <si>
    <t>Deutsch</t>
  </si>
  <si>
    <t>Français</t>
  </si>
  <si>
    <t>Italiano</t>
  </si>
  <si>
    <t>English</t>
  </si>
  <si>
    <t>Sprache</t>
  </si>
  <si>
    <t>fpre-Regionen</t>
  </si>
  <si>
    <t>WAHL</t>
  </si>
  <si>
    <t>EN</t>
  </si>
  <si>
    <t>Region Genfersee</t>
  </si>
  <si>
    <t>Regione lago Lemano</t>
  </si>
  <si>
    <t>Region Jura</t>
  </si>
  <si>
    <t>Région Jura</t>
  </si>
  <si>
    <t>Regione Giura</t>
  </si>
  <si>
    <t>Region Mittelland</t>
  </si>
  <si>
    <t>Regione Altipiano</t>
  </si>
  <si>
    <t>Region Basel</t>
  </si>
  <si>
    <t>Région Bâle</t>
  </si>
  <si>
    <t>Regione Basilea</t>
  </si>
  <si>
    <t>Region Zürich</t>
  </si>
  <si>
    <t>Région Zurich</t>
  </si>
  <si>
    <t>Regione Zurigo</t>
  </si>
  <si>
    <t>Region Ostschweiz</t>
  </si>
  <si>
    <t>Regione Svizzera orientale</t>
  </si>
  <si>
    <t>Region Alpenraum</t>
  </si>
  <si>
    <t>Regione Alpi</t>
  </si>
  <si>
    <t>Region Südschweiz</t>
  </si>
  <si>
    <t>Regione Svizzera meridionale</t>
  </si>
  <si>
    <t>FPRE REG</t>
  </si>
  <si>
    <t>Gewählt</t>
  </si>
  <si>
    <t>f4_1</t>
  </si>
  <si>
    <t>f4_2</t>
  </si>
  <si>
    <t>Wie werden sich die Preise von Eigentumswohnungen in Ihrer Region in den kommenden zwölf Monaten entwickeln?</t>
  </si>
  <si>
    <t>Wie werden sich die Preise von Einfamilienhäusern in Ihrer Region in den kommenden zwölf Monaten entwickeln?</t>
  </si>
  <si>
    <t>HEV</t>
  </si>
  <si>
    <t>2008_2</t>
  </si>
  <si>
    <t>2008_4</t>
  </si>
  <si>
    <t>2009_2</t>
  </si>
  <si>
    <t>2009_4</t>
  </si>
  <si>
    <t>2010_2</t>
  </si>
  <si>
    <t>2010_4</t>
  </si>
  <si>
    <t>2011_2</t>
  </si>
  <si>
    <t>2011_4</t>
  </si>
  <si>
    <t>2012_2</t>
  </si>
  <si>
    <t>2012_4</t>
  </si>
  <si>
    <t>2013_2</t>
  </si>
  <si>
    <t>2013_4</t>
  </si>
  <si>
    <t>Ant1</t>
  </si>
  <si>
    <t>Ant2</t>
  </si>
  <si>
    <t>Ant-1</t>
  </si>
  <si>
    <t>Ant-2</t>
  </si>
  <si>
    <t>Ant0</t>
  </si>
  <si>
    <t>Minus2_sum_sum</t>
  </si>
  <si>
    <t>Minus1_sum_sum</t>
  </si>
  <si>
    <t>Null_sum_sum</t>
  </si>
  <si>
    <t>Eins_sum_sum</t>
  </si>
  <si>
    <t>Zwei_sum_sum</t>
  </si>
  <si>
    <t>2014_2</t>
  </si>
  <si>
    <t>2014_4</t>
  </si>
  <si>
    <t>2015_2</t>
  </si>
  <si>
    <t>2015_4</t>
  </si>
  <si>
    <t>2016_2</t>
  </si>
  <si>
    <t>2016_4</t>
  </si>
  <si>
    <t>2017_2</t>
  </si>
  <si>
    <t>2017_4</t>
  </si>
  <si>
    <t>2018_2</t>
  </si>
  <si>
    <t>Min2</t>
  </si>
  <si>
    <t>Min1</t>
  </si>
  <si>
    <t>Null</t>
  </si>
  <si>
    <t>Eins</t>
  </si>
  <si>
    <t>Zwei</t>
  </si>
  <si>
    <t>Stark sinkend</t>
  </si>
  <si>
    <t>Sinkend</t>
  </si>
  <si>
    <t>Stabil</t>
  </si>
  <si>
    <t>Steigend</t>
  </si>
  <si>
    <t>Stark steigend</t>
  </si>
  <si>
    <t>Index Schweiz</t>
  </si>
  <si>
    <t>Gewählt:</t>
  </si>
  <si>
    <t>Zugehöriger Lag</t>
  </si>
  <si>
    <t>Lag</t>
  </si>
  <si>
    <t>Zuordnung Lag</t>
  </si>
  <si>
    <t>ANZAHL</t>
  </si>
  <si>
    <t>Index200</t>
  </si>
  <si>
    <t>N=</t>
  </si>
  <si>
    <t>Wie haben sich die Mieten von Büroflächen in Ihrer Region in den vergangenen zwölf Monaten entwickelt?</t>
  </si>
  <si>
    <t>Wie werden sich die Mieten von Büroflächen in Ihrer Region in den kommenden zwölf Monaten entwickeln?</t>
  </si>
  <si>
    <t>Wie haben sich die Preise von Mehrfamilienhäusern in den vergangenen zwölf Monaten entwickelt?</t>
  </si>
  <si>
    <t>f4_3</t>
  </si>
  <si>
    <t>Wie werden sich die Preise von Mehrfamilienhäusern in den kommenden zwölf Monaten entwickeln?</t>
  </si>
  <si>
    <t>f4_4</t>
  </si>
  <si>
    <t>Wie haben sich die Preise von Büro- und Geschäftshäusern in den vergangenen zwölf Monaten entwickelt?</t>
  </si>
  <si>
    <t>Wie werden sich die Preise von Büro- und Geschäftshäusern in den kommenden zwölf Monaten entwickeln?</t>
  </si>
  <si>
    <t>Wie haben sich die Wohnungsmieten in Ihrer Region in den vergangenen zwölf Monaten entwickelt?</t>
  </si>
  <si>
    <t>Wie werden sich die Wohnungsmieten in Ihrer Region in den kommenden zwölf Monaten entwickeln?</t>
  </si>
  <si>
    <t>InEI</t>
  </si>
  <si>
    <t>Index Wohneigentum (Kombination von f9_1 und f9_2)</t>
  </si>
  <si>
    <t>f60_1</t>
  </si>
  <si>
    <t>f61_1</t>
  </si>
  <si>
    <t>f61_2</t>
  </si>
  <si>
    <t>Index Investoren (Kombination von f9_3 und f9_4)</t>
  </si>
  <si>
    <t>InIN</t>
  </si>
  <si>
    <t>1996_4</t>
  </si>
  <si>
    <t>1997_4</t>
  </si>
  <si>
    <t>1998_4</t>
  </si>
  <si>
    <t>1999_4</t>
  </si>
  <si>
    <t>2000_4</t>
  </si>
  <si>
    <t>2001_4</t>
  </si>
  <si>
    <t>2002_4</t>
  </si>
  <si>
    <t>2003_4</t>
  </si>
  <si>
    <t>2004_4</t>
  </si>
  <si>
    <t>2005_4</t>
  </si>
  <si>
    <t>2006_4</t>
  </si>
  <si>
    <t>2007_4</t>
  </si>
  <si>
    <t>FPRE</t>
  </si>
  <si>
    <t>2018_4</t>
  </si>
  <si>
    <t>2002:2</t>
  </si>
  <si>
    <t>1996:4</t>
  </si>
  <si>
    <t>1997:2</t>
  </si>
  <si>
    <t>1997_2</t>
  </si>
  <si>
    <t>1998_2</t>
  </si>
  <si>
    <t>1999_2</t>
  </si>
  <si>
    <t>2000_2</t>
  </si>
  <si>
    <t>2001_2</t>
  </si>
  <si>
    <t>2002_2</t>
  </si>
  <si>
    <t>2003_2</t>
  </si>
  <si>
    <t>2004_2</t>
  </si>
  <si>
    <t>2005_2</t>
  </si>
  <si>
    <t>2006_2</t>
  </si>
  <si>
    <t>2007_2</t>
  </si>
  <si>
    <t>1997:4</t>
  </si>
  <si>
    <t>1998:2</t>
  </si>
  <si>
    <t>1998:4</t>
  </si>
  <si>
    <t>1999:2</t>
  </si>
  <si>
    <t>1999:4</t>
  </si>
  <si>
    <t>2000:2</t>
  </si>
  <si>
    <t>2000:4</t>
  </si>
  <si>
    <t>2001:2</t>
  </si>
  <si>
    <t>2001:4</t>
  </si>
  <si>
    <t>2002:4</t>
  </si>
  <si>
    <t>2003:2</t>
  </si>
  <si>
    <t>2003:4</t>
  </si>
  <si>
    <t>2004:2</t>
  </si>
  <si>
    <t>2004:4</t>
  </si>
  <si>
    <t>2005:2</t>
  </si>
  <si>
    <t>2005:4</t>
  </si>
  <si>
    <t>2006:2</t>
  </si>
  <si>
    <t>2006:4</t>
  </si>
  <si>
    <t>2007:2</t>
  </si>
  <si>
    <t>2007:4</t>
  </si>
  <si>
    <t>2008:2</t>
  </si>
  <si>
    <t>2008:4</t>
  </si>
  <si>
    <t>2009:2</t>
  </si>
  <si>
    <t>2009:4</t>
  </si>
  <si>
    <t>2010:2</t>
  </si>
  <si>
    <t>2010:4</t>
  </si>
  <si>
    <t>2011:2</t>
  </si>
  <si>
    <t>2011:4</t>
  </si>
  <si>
    <t>2012:2</t>
  </si>
  <si>
    <t>Indexreihen</t>
  </si>
  <si>
    <t>Schweiz</t>
  </si>
  <si>
    <t>Suisse</t>
  </si>
  <si>
    <t>Svizzera</t>
  </si>
  <si>
    <t>1986_4</t>
  </si>
  <si>
    <t>1987_4</t>
  </si>
  <si>
    <t>1988_4</t>
  </si>
  <si>
    <t>1989_4</t>
  </si>
  <si>
    <t>1990_4</t>
  </si>
  <si>
    <t>1991_4</t>
  </si>
  <si>
    <t>1992_4</t>
  </si>
  <si>
    <t>1993_4</t>
  </si>
  <si>
    <t>1994_4</t>
  </si>
  <si>
    <t>1995_4</t>
  </si>
  <si>
    <t>Anmerkung:</t>
  </si>
  <si>
    <t>1986:4</t>
  </si>
  <si>
    <t>1987:4</t>
  </si>
  <si>
    <t>1988:4</t>
  </si>
  <si>
    <t>1989:4</t>
  </si>
  <si>
    <t>1990:4</t>
  </si>
  <si>
    <t>1991:4</t>
  </si>
  <si>
    <t>1992:4</t>
  </si>
  <si>
    <t>1993:4</t>
  </si>
  <si>
    <t>1994:4</t>
  </si>
  <si>
    <t>1995:4</t>
  </si>
  <si>
    <t>HEV UG</t>
  </si>
  <si>
    <t>HEV GEW</t>
  </si>
  <si>
    <t>1987_2</t>
  </si>
  <si>
    <t>1988_2</t>
  </si>
  <si>
    <t>1989_2</t>
  </si>
  <si>
    <t>1990_2</t>
  </si>
  <si>
    <t>1991_2</t>
  </si>
  <si>
    <t>1992_2</t>
  </si>
  <si>
    <t>1993_2</t>
  </si>
  <si>
    <t>1994_2</t>
  </si>
  <si>
    <t>1995_2</t>
  </si>
  <si>
    <t>1996_2</t>
  </si>
  <si>
    <t>1987:2</t>
  </si>
  <si>
    <t>1988:2</t>
  </si>
  <si>
    <t>1989:2</t>
  </si>
  <si>
    <t>1990:2</t>
  </si>
  <si>
    <t>1991:2</t>
  </si>
  <si>
    <t>1992:2</t>
  </si>
  <si>
    <t>1993:2</t>
  </si>
  <si>
    <t>1994:2</t>
  </si>
  <si>
    <t>1995:2</t>
  </si>
  <si>
    <t>1996:2</t>
  </si>
  <si>
    <t>Lag-Index</t>
  </si>
  <si>
    <t>Lag &gt; Index</t>
  </si>
  <si>
    <t>Lag &lt; Index</t>
  </si>
  <si>
    <t>Lag &lt; &gt; Index</t>
  </si>
  <si>
    <t>JQ</t>
  </si>
  <si>
    <t>Verkettet</t>
  </si>
  <si>
    <t>Lag zum Index Wohneigentum (Kombination von f4_1 und f4_2)</t>
  </si>
  <si>
    <t>Lag zum Index Investoren (Kombination von f4_3 und f4_4)</t>
  </si>
  <si>
    <t>lagE</t>
  </si>
  <si>
    <t>lagI</t>
  </si>
  <si>
    <t>Quelle</t>
  </si>
  <si>
    <t>Keine</t>
  </si>
  <si>
    <t>Datengrundlage:</t>
  </si>
  <si>
    <t>Umfrage HEV, ungewichtet aggregiert</t>
  </si>
  <si>
    <t>Umfrage HEV, gewichtet aggregiert</t>
  </si>
  <si>
    <t>Umfrage FPRE, gewichtet aggregiert</t>
  </si>
  <si>
    <t>Wie haben sich die Preise von Eigentumswohnungen in Ihrer Region in den vergangenen zwölf Monaten entwickelt?</t>
  </si>
  <si>
    <t>Wie haben sich die Preise von Einfamilienhäusern in Ihrer Region in den vergangenen zwölf Monaten entwickelt?</t>
  </si>
  <si>
    <t>Preise von Einfamilienhäusern</t>
  </si>
  <si>
    <t>Preise von Eigentumswohnungen</t>
  </si>
  <si>
    <t>Preise von Mehrfamilienhäusern</t>
  </si>
  <si>
    <t>Preise von Büro- und Geschäftshäusern</t>
  </si>
  <si>
    <t>Mieten von Büroflächen</t>
  </si>
  <si>
    <t>Preise von Wohneigentum</t>
  </si>
  <si>
    <t>Preise von Renditeobjekten</t>
  </si>
  <si>
    <t>Lag-Indizes</t>
  </si>
  <si>
    <t>CODE</t>
  </si>
  <si>
    <t>Erwartung zu optimistisch</t>
  </si>
  <si>
    <t>Erwartung zu pessimistisch</t>
  </si>
  <si>
    <t>Für Grafiken Prognosequalität</t>
  </si>
  <si>
    <t>FPRE-Regionen</t>
  </si>
  <si>
    <t>Régions FPRE</t>
  </si>
  <si>
    <t>Regioni FPRE</t>
  </si>
  <si>
    <t>Dans votre région, comment les prix des villas se développeront dans les prochains douze mois?</t>
  </si>
  <si>
    <t>Come si evolveranno i prezzi di case monofamigliari nella sua regione nei prossimi dodici mesi?</t>
  </si>
  <si>
    <t>Dans votre région, comment les prix des propriétés par étage se développeront dans les prochains douze mois?</t>
  </si>
  <si>
    <t>Come si evolveranno i prezzi di appartamenti di proprietà nella sua regione nei prossimi dodici mesi?</t>
  </si>
  <si>
    <t>Dans votre région, comment les prix des immeubles locatifs se développeront dans les prochains douze mois?</t>
  </si>
  <si>
    <t>Come si evolveranno i prezzi di case plurifamiliari nella sua regione nei prossimi dodici mesi?</t>
  </si>
  <si>
    <t>Dans votre région, comment les prix des immeubles administratifs et des immeubles commerciaux se développeront dans les prochains douze mois?</t>
  </si>
  <si>
    <t>Come si evolveranno i prezzi d’immobili ad uso ufficio e commerciale nella sua regione nei prossimi dodici mesi?</t>
  </si>
  <si>
    <t>Dans votre région, comment les loyers pour les logements se développeront dans les prochains douze mois?</t>
  </si>
  <si>
    <t>Come si evolveranno gli affitti degli appartamenti nella sua regione nei prossimi dodici mesi?</t>
  </si>
  <si>
    <t>Dans votre région, comment les loyers des surfaces de bureaux se développeront dans les prochains douze mois?</t>
  </si>
  <si>
    <t>Come si evolveranno gli affitti per immobili ad uso ufficio nella sua regione nei prossimi dodici mesi?</t>
  </si>
  <si>
    <t>Fahrländer Partner AG</t>
  </si>
  <si>
    <t>Raumentwicklung</t>
  </si>
  <si>
    <t xml:space="preserve">  Bitte wählen Sie die Sprache</t>
  </si>
  <si>
    <t xml:space="preserve">  Veuillez choisir la langue s.v.p.</t>
  </si>
  <si>
    <t xml:space="preserve">  Scegla per favore la lingua</t>
  </si>
  <si>
    <t>info@fpre.ch</t>
  </si>
  <si>
    <t>www.fpre.ch</t>
  </si>
  <si>
    <t>Datenstand:</t>
  </si>
  <si>
    <t>Methode:</t>
  </si>
  <si>
    <t>Aggregate:</t>
  </si>
  <si>
    <t>EWG (u)</t>
  </si>
  <si>
    <t>EWG (m)</t>
  </si>
  <si>
    <t>EWG (g)</t>
  </si>
  <si>
    <t>EFH (u)</t>
  </si>
  <si>
    <t>EFH (m)</t>
  </si>
  <si>
    <t>EFH (g)</t>
  </si>
  <si>
    <t>Mieten von Wohnungen</t>
  </si>
  <si>
    <t>Preiserwartung</t>
  </si>
  <si>
    <t>Preiserwartungsindex (rechte Skala)</t>
  </si>
  <si>
    <t>Indexpunkte</t>
  </si>
  <si>
    <t>Strukturbrüche im</t>
  </si>
  <si>
    <t>und im</t>
  </si>
  <si>
    <t>ungewichtet</t>
  </si>
  <si>
    <t>gewichtet</t>
  </si>
  <si>
    <t>Quelle:</t>
  </si>
  <si>
    <t>Source:</t>
  </si>
  <si>
    <t>Fonte:</t>
  </si>
  <si>
    <t>EWG</t>
  </si>
  <si>
    <t>EFH</t>
  </si>
  <si>
    <t>Wohneigentum</t>
  </si>
  <si>
    <t>MWG</t>
  </si>
  <si>
    <t>Büro</t>
  </si>
  <si>
    <t>MFH</t>
  </si>
  <si>
    <t>BGH</t>
  </si>
  <si>
    <t>Renditeobjekte</t>
  </si>
  <si>
    <t>4. Quartal 2008</t>
  </si>
  <si>
    <t>2. Quartal 2012</t>
  </si>
  <si>
    <t xml:space="preserve"> </t>
  </si>
  <si>
    <t>2012:4</t>
  </si>
  <si>
    <t>Strukturbrüche:</t>
  </si>
  <si>
    <t>HEV Schweiz</t>
  </si>
  <si>
    <t>Rückblickindex</t>
  </si>
  <si>
    <t>Anteil der Antworten</t>
  </si>
  <si>
    <t>Vergleich Erwartung und Rückblick</t>
  </si>
  <si>
    <t>Schweiz, FPRE-Regionen (weitere Aggregate auf Anfrage).</t>
  </si>
  <si>
    <t>Umfrage-Teilnehmer</t>
  </si>
  <si>
    <t>Aggregation:</t>
  </si>
  <si>
    <t>f51_1</t>
  </si>
  <si>
    <t>f52_1</t>
  </si>
  <si>
    <t>f51_6</t>
  </si>
  <si>
    <t>f51_7</t>
  </si>
  <si>
    <t>f52_6</t>
  </si>
  <si>
    <t>f52_7</t>
  </si>
  <si>
    <t>Indices suisses</t>
  </si>
  <si>
    <t>Indices</t>
  </si>
  <si>
    <t>Indexreihen Schweiz</t>
  </si>
  <si>
    <t>Indici svizzeri</t>
  </si>
  <si>
    <t>Croissant</t>
  </si>
  <si>
    <t>Crescente</t>
  </si>
  <si>
    <t>Stable</t>
  </si>
  <si>
    <t>Stabile</t>
  </si>
  <si>
    <t>En baisse</t>
  </si>
  <si>
    <t>Calante</t>
  </si>
  <si>
    <t>Fortement en baisse</t>
  </si>
  <si>
    <t>Calante forte</t>
  </si>
  <si>
    <t>Fortement croissant</t>
  </si>
  <si>
    <t>Crescente forte</t>
  </si>
  <si>
    <t>Remarque:</t>
  </si>
  <si>
    <t>Nota:</t>
  </si>
  <si>
    <t>Etat des données:</t>
  </si>
  <si>
    <t>Stato dei dati:</t>
  </si>
  <si>
    <t>Méthode:</t>
  </si>
  <si>
    <t>Metodo:</t>
  </si>
  <si>
    <t>Agrégats:</t>
  </si>
  <si>
    <t>Aggregati:</t>
  </si>
  <si>
    <t>Sprache:</t>
  </si>
  <si>
    <t>Langue:</t>
  </si>
  <si>
    <t>Lingua:</t>
  </si>
  <si>
    <t>Region:</t>
  </si>
  <si>
    <t>Région:</t>
  </si>
  <si>
    <t>Regione:</t>
  </si>
  <si>
    <t>Indici</t>
  </si>
  <si>
    <t>Suisse, régions FPRE (autres agrégats sur demande).</t>
  </si>
  <si>
    <t>Svizzera, regioni FPRE (altri aggregati su domanda).</t>
  </si>
  <si>
    <t>Seefeldstrasse 60</t>
  </si>
  <si>
    <t>Postfach</t>
  </si>
  <si>
    <t>8032 Zürich</t>
  </si>
  <si>
    <t>info@hev-schweiz.ch</t>
  </si>
  <si>
    <t>www.hev-schweiz.ch</t>
  </si>
  <si>
    <t>Index:</t>
  </si>
  <si>
    <t>Indice:</t>
  </si>
  <si>
    <t>4. trimestre 2008</t>
  </si>
  <si>
    <t>2. trimestre 2012</t>
  </si>
  <si>
    <t>Agrégation:</t>
  </si>
  <si>
    <t>Aggregazione:</t>
  </si>
  <si>
    <t>Total</t>
  </si>
  <si>
    <t>Landesweite Aussage</t>
  </si>
  <si>
    <t>Indice dei prezzi attesi (s. d.)</t>
  </si>
  <si>
    <t>Prezzi attesi</t>
  </si>
  <si>
    <t>Indice retrospettivo</t>
  </si>
  <si>
    <t>Indice rétrospectif</t>
  </si>
  <si>
    <t>Enquête HEV, agrégée sans pondération</t>
  </si>
  <si>
    <t>Enquête HEV, agrégée avec pondération</t>
  </si>
  <si>
    <t>Enquête FPRE, agrégée avec pondération</t>
  </si>
  <si>
    <t>Sondaggio HEV, ponderato e aggregato</t>
  </si>
  <si>
    <t>Sondaggio HEV, non ponderato e aggregato</t>
  </si>
  <si>
    <t>Sondaggio FPRE, ponderato e aggregato</t>
  </si>
  <si>
    <t>sans pondération</t>
  </si>
  <si>
    <t>avec pondération</t>
  </si>
  <si>
    <t>non ponderato</t>
  </si>
  <si>
    <t>ponderato</t>
  </si>
  <si>
    <t>Enchaîné</t>
  </si>
  <si>
    <t>Concatenata</t>
  </si>
  <si>
    <t>Paragone attesa e retrospettiva</t>
  </si>
  <si>
    <t>Attesa troppo ottimista</t>
  </si>
  <si>
    <t>Attesa troppo pessimista</t>
  </si>
  <si>
    <t>Partecipanti sondaggio</t>
  </si>
  <si>
    <t>Participants à l’enquête</t>
  </si>
  <si>
    <t>Interruptions structurelles au</t>
  </si>
  <si>
    <t>Fratture strutturali nel</t>
  </si>
  <si>
    <t>Proportion des réponses</t>
  </si>
  <si>
    <t>Quota di risposte</t>
  </si>
  <si>
    <t>Points d’indice</t>
  </si>
  <si>
    <t>Punti indice</t>
  </si>
  <si>
    <t>et au</t>
  </si>
  <si>
    <t>e nel</t>
  </si>
  <si>
    <t>PPE</t>
  </si>
  <si>
    <t>MI</t>
  </si>
  <si>
    <t>Prix des propriétés par étage (PPE)</t>
  </si>
  <si>
    <t>Prix des maisons individuelles (MI)</t>
  </si>
  <si>
    <t>Prix de l'habitat en propriété (HP)</t>
  </si>
  <si>
    <t>Loyers pour les logements (LL)</t>
  </si>
  <si>
    <t>Loyers des surfaces de bureaux (BU)</t>
  </si>
  <si>
    <t>Prix des immeubles locatifs (IL)</t>
  </si>
  <si>
    <t>Prix des immeubles administratifs et commerciaux (IAC)</t>
  </si>
  <si>
    <t>Prix des objets de rendement (OR)</t>
  </si>
  <si>
    <t>HP</t>
  </si>
  <si>
    <t>LL</t>
  </si>
  <si>
    <t>BU</t>
  </si>
  <si>
    <t>IL</t>
  </si>
  <si>
    <t>IAC</t>
  </si>
  <si>
    <t>OR</t>
  </si>
  <si>
    <t>Prezzi di appartamenti di proprietà (AP)</t>
  </si>
  <si>
    <t>Prezzi di case monofamigliari (CM)</t>
  </si>
  <si>
    <t>Prezzi di immobili di proprietà (IP)</t>
  </si>
  <si>
    <t>Affitti degli appartamenti (AA)</t>
  </si>
  <si>
    <t>Affitti per immobili ad uso ufficio (AU)</t>
  </si>
  <si>
    <t>Prezzi di case plurifamiliari (CP)</t>
  </si>
  <si>
    <t>Prezzi d’immobili ad uso ufficio e commerciale (IUC)</t>
  </si>
  <si>
    <t>Prezzi di oggetti di rendita (OR)</t>
  </si>
  <si>
    <t>AP</t>
  </si>
  <si>
    <t>CM</t>
  </si>
  <si>
    <t>IP</t>
  </si>
  <si>
    <t>AA</t>
  </si>
  <si>
    <t>AU</t>
  </si>
  <si>
    <t>CP</t>
  </si>
  <si>
    <t>IUC</t>
  </si>
  <si>
    <t>Echelle nationale</t>
  </si>
  <si>
    <t>Livello nazionale</t>
  </si>
  <si>
    <t>Preiserwartungsindizes HEV-FPRE</t>
  </si>
  <si>
    <t>Indice dei prezzi attesi HEV-FPRE</t>
  </si>
  <si>
    <t>Indici dei prezzi attesi HEV-FPRE</t>
  </si>
  <si>
    <t>Preiserwartungsindex HEV-FPRE</t>
  </si>
  <si>
    <t>Indice des prix attendus (é. dt.)</t>
  </si>
  <si>
    <t>Indices des prix attendus HEV-FPRE</t>
  </si>
  <si>
    <t>Indice des prix attendus HEV-FPRE</t>
  </si>
  <si>
    <t xml:space="preserve">Prix attendus </t>
  </si>
  <si>
    <t>Comparaison attente et rétrospective</t>
  </si>
  <si>
    <t>Attente trop optimiste</t>
  </si>
  <si>
    <t>Attente trop pessimiste</t>
  </si>
  <si>
    <t>Suisse méridionale</t>
  </si>
  <si>
    <t>Suisse orientale</t>
  </si>
  <si>
    <t>Aktuelles Quartal: ANPASSEN!</t>
  </si>
  <si>
    <t>4. Quartal 1996</t>
  </si>
  <si>
    <t>4e trimestre 1996</t>
  </si>
  <si>
    <t>4. trimestre 1996</t>
  </si>
  <si>
    <t>Link</t>
  </si>
  <si>
    <t>Lien</t>
  </si>
  <si>
    <t>Espace Mittelland</t>
  </si>
  <si>
    <t>Indice</t>
  </si>
  <si>
    <t>f4_5</t>
  </si>
  <si>
    <t>f9_5</t>
  </si>
  <si>
    <t>2013:2</t>
  </si>
  <si>
    <t>aktualisieren</t>
  </si>
  <si>
    <t>Datum</t>
  </si>
  <si>
    <t>Datenstand</t>
  </si>
  <si>
    <t>Tag (Zahl)</t>
  </si>
  <si>
    <t>Monat (Zahl)</t>
  </si>
  <si>
    <t>Monat</t>
  </si>
  <si>
    <t>Jahr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</si>
  <si>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</si>
  <si>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</si>
  <si>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</si>
  <si>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</si>
  <si>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</si>
  <si>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</si>
  <si>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</si>
  <si>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</si>
  <si>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</si>
  <si>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</si>
  <si>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</si>
  <si>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</si>
  <si>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</si>
  <si>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</si>
  <si>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</si>
  <si>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</si>
  <si>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</si>
  <si>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</si>
  <si>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</si>
  <si>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</si>
  <si>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</si>
  <si>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</si>
  <si>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</si>
  <si>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</si>
  <si>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</si>
  <si>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</si>
  <si>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</si>
  <si>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</si>
  <si>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</si>
  <si>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</si>
  <si>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</si>
  <si>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</si>
  <si>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</si>
  <si>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</si>
  <si>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</si>
  <si>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</si>
  <si>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</si>
  <si>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</si>
  <si>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giugno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</si>
  <si>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</si>
  <si>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</si>
  <si>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</si>
  <si>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</si>
  <si>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</si>
  <si>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</si>
  <si>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</si>
  <si>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</si>
  <si>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</si>
  <si>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</si>
  <si>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</si>
  <si>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</si>
  <si>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</si>
  <si>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</si>
  <si>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</si>
  <si>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</si>
  <si>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</si>
  <si>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</si>
  <si>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</si>
  <si>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</si>
  <si>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</si>
  <si>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</si>
  <si>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</si>
  <si>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</si>
  <si>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</si>
  <si>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</si>
  <si>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</si>
  <si>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</si>
  <si>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</si>
  <si>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</si>
  <si>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</si>
  <si>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</si>
  <si>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</si>
  <si>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</si>
  <si>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</si>
  <si>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</si>
  <si>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</si>
  <si>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</si>
  <si>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</si>
  <si>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</si>
  <si>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</si>
  <si>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</si>
  <si>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</si>
  <si>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</si>
  <si>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</si>
  <si>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</si>
  <si>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</si>
  <si>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</si>
  <si>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</si>
  <si>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</si>
  <si>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</si>
  <si>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</si>
  <si>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</si>
  <si>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</si>
  <si>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</si>
  <si>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</si>
  <si>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</si>
  <si>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</si>
  <si>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</si>
  <si>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</si>
  <si>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</si>
  <si>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</si>
  <si>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</si>
  <si>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</si>
  <si>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</si>
  <si>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</si>
  <si>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</si>
  <si>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</si>
  <si>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</si>
  <si>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</si>
  <si>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</si>
  <si>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</si>
  <si>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</si>
  <si>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</si>
  <si>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</si>
  <si>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</si>
  <si>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</si>
  <si>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</si>
  <si>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</si>
  <si>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</si>
  <si>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</si>
  <si>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</si>
  <si>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</si>
  <si>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</si>
  <si>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</si>
  <si>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</si>
  <si>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</si>
  <si>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</si>
  <si>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</si>
  <si>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</si>
  <si>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</si>
  <si>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</si>
  <si>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</si>
  <si>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</si>
  <si>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</si>
  <si>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</si>
  <si>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</si>
  <si>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</si>
  <si>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</si>
  <si>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</si>
  <si>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</si>
  <si>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</si>
  <si>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</si>
  <si>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</si>
  <si>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</si>
  <si>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</si>
  <si>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</si>
  <si>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</si>
  <si>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</si>
  <si>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</si>
  <si>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</si>
  <si>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</si>
  <si>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</si>
  <si>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</si>
  <si>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</si>
  <si>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</si>
  <si>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</si>
  <si>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</si>
  <si>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</si>
  <si>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</si>
  <si>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</si>
  <si>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</si>
  <si>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</si>
  <si>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</si>
  <si>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</si>
  <si>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</si>
  <si>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</si>
  <si>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</si>
  <si>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</si>
  <si>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</si>
  <si>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</si>
  <si>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</si>
  <si>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</si>
  <si>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</si>
  <si>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</si>
  <si>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</si>
  <si>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</si>
  <si>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</si>
  <si>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</si>
  <si>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</si>
  <si>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</si>
  <si>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</si>
  <si>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</si>
  <si>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Gewählte FPRE REG</t>
  </si>
  <si>
    <t>MS-Regionen</t>
  </si>
  <si>
    <t>Régions MS</t>
  </si>
  <si>
    <t>Regioni MS</t>
  </si>
  <si>
    <t>2013:4</t>
  </si>
  <si>
    <t>2014:2</t>
  </si>
  <si>
    <t>Indexes</t>
  </si>
  <si>
    <t>Switzerland</t>
  </si>
  <si>
    <t>FPRE regions</t>
  </si>
  <si>
    <t>Data as of</t>
  </si>
  <si>
    <t>Method:</t>
  </si>
  <si>
    <t>Aggregates:</t>
  </si>
  <si>
    <t>Index series Switzerland</t>
  </si>
  <si>
    <t>Price expectancy index HEV-FPRE</t>
  </si>
  <si>
    <t>Price expectancy index (right scale)</t>
  </si>
  <si>
    <t>Price expectancy</t>
  </si>
  <si>
    <t>Region of Lake Geneva</t>
  </si>
  <si>
    <t>Region of Jura</t>
  </si>
  <si>
    <t>Region of Basel</t>
  </si>
  <si>
    <t>Region of Zurich</t>
  </si>
  <si>
    <t>Region of the Alps</t>
  </si>
  <si>
    <t>CON</t>
  </si>
  <si>
    <t>SFH</t>
  </si>
  <si>
    <t>Prices of condominiums (CON)</t>
  </si>
  <si>
    <t>Prices of single family houses (SFH)</t>
  </si>
  <si>
    <t>Prices of private properties (PP)</t>
  </si>
  <si>
    <t>Rents of offices (OFF)</t>
  </si>
  <si>
    <t>Prices of apartment buildings (AB)</t>
  </si>
  <si>
    <t>Prices of office/business buildings (OBB)</t>
  </si>
  <si>
    <t>Prices of investment properties (IP)</t>
  </si>
  <si>
    <t>PP</t>
  </si>
  <si>
    <t>APP</t>
  </si>
  <si>
    <t>OFF</t>
  </si>
  <si>
    <t>AB</t>
  </si>
  <si>
    <t>OBB</t>
  </si>
  <si>
    <t>Decreasing</t>
  </si>
  <si>
    <t>Strongly decreasing</t>
  </si>
  <si>
    <t>Increasing</t>
  </si>
  <si>
    <t>Strongly increasing</t>
  </si>
  <si>
    <t>Retrospective index</t>
  </si>
  <si>
    <t>Note:</t>
  </si>
  <si>
    <t>Survey HEV, weighted aggregation</t>
  </si>
  <si>
    <t>Survey FPRE, weighted aggregation</t>
  </si>
  <si>
    <t>Survey HEV, unweighted aggregation</t>
  </si>
  <si>
    <t>unweighted</t>
  </si>
  <si>
    <t>weighted</t>
  </si>
  <si>
    <t>Linked</t>
  </si>
  <si>
    <t>Comparison expectancy and retrospective</t>
  </si>
  <si>
    <t>Expectancy too optimistic</t>
  </si>
  <si>
    <t>Expectancy too pessimistic</t>
  </si>
  <si>
    <t>Survey participants</t>
  </si>
  <si>
    <t>Language:</t>
  </si>
  <si>
    <t>Share of responses</t>
  </si>
  <si>
    <t>Index points</t>
  </si>
  <si>
    <t>Structural break in the</t>
  </si>
  <si>
    <t>and in the</t>
  </si>
  <si>
    <t>4th quarter 1996</t>
  </si>
  <si>
    <t>4th quarter 2008</t>
  </si>
  <si>
    <t>2nd quarter 2012</t>
  </si>
  <si>
    <t>Switzerland, FPRE regions (additional aggregates are available on request).</t>
  </si>
  <si>
    <t>Eastern Switzerland</t>
  </si>
  <si>
    <t>Southern Switzerland</t>
  </si>
  <si>
    <t xml:space="preserve">  Please select a language</t>
  </si>
  <si>
    <t>Nationwide</t>
  </si>
  <si>
    <t>MS regions</t>
  </si>
  <si>
    <t>Rents of apartments (APP)</t>
  </si>
  <si>
    <t>2014:4</t>
  </si>
  <si>
    <t>Untersee (MS)</t>
  </si>
  <si>
    <t>2015:2</t>
  </si>
  <si>
    <t>2015:4</t>
  </si>
  <si>
    <t>2016:2</t>
  </si>
  <si>
    <t>2016:4</t>
  </si>
  <si>
    <t>Seebahnstrasse 89</t>
  </si>
  <si>
    <t>8003 Zürich</t>
  </si>
  <si>
    <t>Methoden-Kurzbeschrieb</t>
  </si>
  <si>
    <t>Bref déscription méthodologique</t>
  </si>
  <si>
    <t>Breve descrizione del metodo</t>
  </si>
  <si>
    <t>Methodological overview</t>
  </si>
  <si>
    <t>Münzrain 10</t>
  </si>
  <si>
    <t>3005 Bern</t>
  </si>
  <si>
    <t>+41 31 348 70 00</t>
  </si>
  <si>
    <t>bern@fpre.ch</t>
  </si>
  <si>
    <t>2017:2</t>
  </si>
  <si>
    <t>N*</t>
  </si>
  <si>
    <r>
      <t>4</t>
    </r>
    <r>
      <rPr>
        <vertAlign val="superscript"/>
        <sz val="10"/>
        <color indexed="8"/>
        <rFont val="Arial"/>
        <family val="2"/>
      </rPr>
      <t>e</t>
    </r>
    <r>
      <rPr>
        <sz val="10"/>
        <color theme="1"/>
        <rFont val="Arial"/>
        <family val="2"/>
      </rPr>
      <t xml:space="preserve"> trimestre 2008</t>
    </r>
  </si>
  <si>
    <r>
      <t>2</t>
    </r>
    <r>
      <rPr>
        <vertAlign val="superscript"/>
        <sz val="10"/>
        <color indexed="8"/>
        <rFont val="Arial"/>
        <family val="2"/>
      </rPr>
      <t>e</t>
    </r>
    <r>
      <rPr>
        <sz val="10"/>
        <color theme="1"/>
        <rFont val="Arial"/>
        <family val="2"/>
      </rPr>
      <t xml:space="preserve"> trimestre 2012</t>
    </r>
  </si>
  <si>
    <t>Anzahl Antworten</t>
  </si>
  <si>
    <t>Number of observations</t>
  </si>
  <si>
    <t>Nombre de réponses</t>
  </si>
  <si>
    <t>Nummero delle risposte</t>
  </si>
  <si>
    <t>+41 44 466 70 00</t>
  </si>
  <si>
    <t>+41 44 254 90 20</t>
  </si>
  <si>
    <t>2017:4</t>
  </si>
  <si>
    <t>2018:2</t>
  </si>
  <si>
    <t>2019_2</t>
  </si>
  <si>
    <t>2019_4</t>
  </si>
  <si>
    <t>2018:4</t>
  </si>
  <si>
    <t>2020_2</t>
  </si>
  <si>
    <t>2019:2</t>
  </si>
  <si>
    <t>2020_4</t>
  </si>
  <si>
    <t>2019:4</t>
  </si>
  <si>
    <t>2021_2</t>
  </si>
  <si>
    <t>2020:2</t>
  </si>
  <si>
    <t>starker Anstieg</t>
  </si>
  <si>
    <t>leichter Anstieg</t>
  </si>
  <si>
    <t>leichter Rückgang</t>
  </si>
  <si>
    <t>starker Rückgang</t>
  </si>
  <si>
    <t>Mehrfamilienhäuser</t>
  </si>
  <si>
    <t>Büro- und Geschäftshäuser</t>
  </si>
  <si>
    <t>Logistikimmobilien</t>
  </si>
  <si>
    <t>Immeubles de bureaux / commerciaux</t>
  </si>
  <si>
    <t>Logistique</t>
  </si>
  <si>
    <t xml:space="preserve">Immeubles d'appartements </t>
  </si>
  <si>
    <t>Case plurifamiliari / condomini</t>
  </si>
  <si>
    <t>Immobili per la logistica</t>
  </si>
  <si>
    <t>Edifici per uffici</t>
  </si>
  <si>
    <t xml:space="preserve"> Multi-family houses</t>
  </si>
  <si>
    <t xml:space="preserve">Office/business buildings </t>
  </si>
  <si>
    <t xml:space="preserve"> Logistics properties </t>
  </si>
  <si>
    <t>forte augmentation</t>
  </si>
  <si>
    <t>légère augmentation</t>
  </si>
  <si>
    <t>légère diminution</t>
  </si>
  <si>
    <t>forte diminution</t>
  </si>
  <si>
    <t>forte aumento</t>
  </si>
  <si>
    <t>leggero aumento</t>
  </si>
  <si>
    <t>leggera diminuzione</t>
  </si>
  <si>
    <t>forte diminuzione</t>
  </si>
  <si>
    <t>high increase</t>
  </si>
  <si>
    <t>moderate increase</t>
  </si>
  <si>
    <t>slight decline</t>
  </si>
  <si>
    <t>strong decline</t>
  </si>
  <si>
    <t>Proportions des réponses</t>
  </si>
  <si>
    <t>Proportions of responses</t>
  </si>
  <si>
    <t>Distribuzione delle risposte</t>
  </si>
  <si>
    <t>2020:4</t>
  </si>
  <si>
    <t>2021_4</t>
  </si>
  <si>
    <t>weiss nicht</t>
  </si>
  <si>
    <t>konstant</t>
  </si>
  <si>
    <t>Unternehmensgrösse</t>
  </si>
  <si>
    <t>Bedarf an Bürofläche pro Mitarbeiter (in m2)</t>
  </si>
  <si>
    <t>Mögliches Home-Office-Pensum (in % der Arbeitszeit)</t>
  </si>
  <si>
    <t>Nutzung von Desk-Sharing-Arbeitsplätzen</t>
  </si>
  <si>
    <t>Anteil an Begegnungsflächen und Ruhezonen für Konzentrationsarbeit</t>
  </si>
  <si>
    <t>Zusatzfrage zu der zukünftigen Nutzung von Büroflächen: Wie schätzen Sie die langfristige Entwicklung folgender Faktoren in Ihrem Betrieb ein?</t>
  </si>
  <si>
    <t>Weniger als 10 Beschäftigte</t>
  </si>
  <si>
    <t>10 bis 49 Beschäftigte</t>
  </si>
  <si>
    <t>50 bis 249 Beschäftigte</t>
  </si>
  <si>
    <t>250+ Beschäftigte</t>
  </si>
  <si>
    <t>Question supplémentaire sur l'utilisation future des espaces de bureau : Comment estimez-vous l'évolution à long terme des facteurs suivants dans votre entreprise ?</t>
  </si>
  <si>
    <t>Domanda supplementare sull'uso futuro degli spazi per uffici: come giudica l'evoluzione nella sua azienda?</t>
  </si>
  <si>
    <t>Additional question on the future use of office space: How do you estimate the long-term development of the following factors in your company?</t>
  </si>
  <si>
    <t>Besoins en espace de bureau par employé (en m2)</t>
  </si>
  <si>
    <t>Fabbisogno di spazio per dipendente (superficie ufficio, in m2)</t>
  </si>
  <si>
    <t>Office space requirements per employee (in m2)</t>
  </si>
  <si>
    <t>Travail à domicile possible (en % du temps de travail)</t>
  </si>
  <si>
    <t>Possibilità di lavorare da casa/telelavoro (in % del tempo di lavoro)</t>
  </si>
  <si>
    <t>Possible home office hours (in % of working time)</t>
  </si>
  <si>
    <t>Utilisation des postes de travail partagés</t>
  </si>
  <si>
    <t>Utilizzo di posti di lavoro in condivisione (desk sharing)</t>
  </si>
  <si>
    <t>Usage of desk-sharing workstations</t>
  </si>
  <si>
    <t>Proportion de zones de réunion et de zones calmes pour le travail de concentration</t>
  </si>
  <si>
    <t>Fabbisogno di aree di incontro e zone tranquille per lavoro concentrato</t>
  </si>
  <si>
    <t>Proportion of meeting areas and quiet zones for mental work</t>
  </si>
  <si>
    <t>Moins de 10 employés</t>
  </si>
  <si>
    <t>Meno di 10 dipendenti</t>
  </si>
  <si>
    <t>Less than 10 employees</t>
  </si>
  <si>
    <t>10 à 49 employés</t>
  </si>
  <si>
    <t>Da 10 a 49 dipendenti</t>
  </si>
  <si>
    <t>10 to 49 employees</t>
  </si>
  <si>
    <t>50 à 249 employés</t>
  </si>
  <si>
    <t>Da 50 a 249 dipendenti</t>
  </si>
  <si>
    <t>50 to 249 employees</t>
  </si>
  <si>
    <t>Plus de 250 employés</t>
  </si>
  <si>
    <t>Più di 250 dipendenti</t>
  </si>
  <si>
    <t>250+ employees</t>
  </si>
  <si>
    <t>constante</t>
  </si>
  <si>
    <t>costante</t>
  </si>
  <si>
    <t>constant</t>
  </si>
  <si>
    <t>je ne sais pas</t>
  </si>
  <si>
    <t>non so</t>
  </si>
  <si>
    <t>do not know</t>
  </si>
  <si>
    <t>insgesamt</t>
  </si>
  <si>
    <t>Dimensione dell'azienda</t>
  </si>
  <si>
    <t>Taille de l'entreprise</t>
  </si>
  <si>
    <t>Size of the company</t>
  </si>
  <si>
    <t>total</t>
  </si>
  <si>
    <t>totale</t>
  </si>
  <si>
    <t>Anteile der Antworten</t>
  </si>
  <si>
    <t>Möglicher Wertebereich Index: -200 bis +200</t>
  </si>
  <si>
    <t>Intervalle des valeurs possibles indice : -200 à +200</t>
  </si>
  <si>
    <t>Possibile intervallo dei valori dell'indice: da -200 a +200</t>
  </si>
  <si>
    <t>Possible value range of the index: -200 to +200</t>
  </si>
  <si>
    <t>2022_2</t>
  </si>
  <si>
    <t>2021:1</t>
  </si>
  <si>
    <t>2021:2</t>
  </si>
  <si>
    <t>2. Quartal 2021</t>
  </si>
  <si>
    <r>
      <rPr>
        <vertAlign val="superscript"/>
        <sz val="10"/>
        <color indexed="8"/>
        <rFont val="Arial"/>
        <family val="2"/>
      </rPr>
      <t>2e</t>
    </r>
    <r>
      <rPr>
        <sz val="10"/>
        <color theme="1"/>
        <rFont val="Arial"/>
        <family val="2"/>
      </rPr>
      <t xml:space="preserve"> trimestre 2021</t>
    </r>
  </si>
  <si>
    <t>2. trimestre 2021</t>
  </si>
  <si>
    <t>2nd quarter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</si>
</sst>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&quot;Fr.&quot;\ * #,##0_ ;_ &quot;Fr.&quot;\ * \-#,##0_ ;_ &quot;Fr.&quot;\ * &quot;-&quot;_ ;_ @_ "/>
    <numFmt numFmtId="165" formatCode="0.000"/>
    <numFmt numFmtId="166" formatCode="0.0"/>
    <numFmt numFmtId="167" formatCode="#,##0.0"/>
    <numFmt numFmtId="168" formatCode="0.0%"/>
    <numFmt numFmtId="169" formatCode="dd/mm/yyyy;@"/>
  </numFmts>
  <fonts count="77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name val="Verdana"/>
      <family val="2"/>
    </font>
    <font>
      <sz val="8"/>
      <name val="Arial"/>
      <family val="2"/>
    </font>
    <font>
      <sz val="11"/>
      <name val="Verdana"/>
      <family val="2"/>
    </font>
    <font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b/>
      <sz val="14"/>
      <color indexed="8"/>
      <name val="Arial"/>
      <family val="2"/>
    </font>
    <font>
      <u/>
      <sz val="11"/>
      <color indexed="12"/>
      <name val="Verdana"/>
      <family val="2"/>
    </font>
    <font>
      <b/>
      <sz val="9"/>
      <name val="Arial"/>
      <family val="2"/>
    </font>
    <font>
      <b/>
      <sz val="12"/>
      <color indexed="8"/>
      <name val="Arial"/>
      <family val="2"/>
    </font>
    <font>
      <b/>
      <sz val="16"/>
      <color indexed="8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sz val="8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9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11"/>
      <name val="Calibri"/>
      <family val="2"/>
      <scheme val="minor"/>
    </font>
    <font>
      <b/>
      <sz val="16"/>
      <color rgb="FFFF000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b/>
      <sz val="16"/>
      <color theme="1"/>
      <name val="Arial"/>
      <family val="2"/>
    </font>
    <font>
      <sz val="11"/>
      <color theme="0" tint="-0.34998626667073579"/>
      <name val="Arial"/>
      <family val="2"/>
    </font>
    <font>
      <sz val="8"/>
      <color theme="0" tint="-0.249977111117893"/>
      <name val="Arial"/>
      <family val="2"/>
    </font>
    <font>
      <sz val="11"/>
      <color theme="0" tint="-0.249977111117893"/>
      <name val="Arial"/>
      <family val="2"/>
    </font>
    <font>
      <b/>
      <sz val="16"/>
      <color theme="0" tint="-0.249977111117893"/>
      <name val="Arial"/>
      <family val="2"/>
    </font>
    <font>
      <b/>
      <sz val="10"/>
      <color theme="0" tint="-0.249977111117893"/>
      <name val="Arial"/>
      <family val="2"/>
    </font>
    <font>
      <sz val="11"/>
      <color rgb="FFFF0000"/>
      <name val="Arial"/>
      <family val="2"/>
    </font>
    <font>
      <sz val="8"/>
      <color theme="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8"/>
      <color rgb="FFFF0000"/>
      <name val="Arial"/>
      <family val="2"/>
    </font>
    <font>
      <u/>
      <sz val="9"/>
      <color theme="10"/>
      <name val="Arial"/>
      <family val="2"/>
    </font>
    <font>
      <vertAlign val="superscript"/>
      <sz val="10"/>
      <color indexed="8"/>
      <name val="Arial"/>
      <family val="2"/>
    </font>
    <font>
      <sz val="8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2DC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75">
    <xf numFmtId="0" fontId="0" fillId="0" borderId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0" fillId="22" borderId="0" applyNumberFormat="0" applyBorder="0" applyAlignment="0" applyProtection="0"/>
    <xf numFmtId="0" fontId="21" fillId="22" borderId="0" applyNumberFormat="0" applyBorder="0" applyAlignment="0" applyProtection="0"/>
    <xf numFmtId="0" fontId="20" fillId="23" borderId="0" applyNumberFormat="0" applyBorder="0" applyAlignment="0" applyProtection="0"/>
    <xf numFmtId="0" fontId="21" fillId="23" borderId="0" applyNumberFormat="0" applyBorder="0" applyAlignment="0" applyProtection="0"/>
    <xf numFmtId="0" fontId="20" fillId="24" borderId="0" applyNumberFormat="0" applyBorder="0" applyAlignment="0" applyProtection="0"/>
    <xf numFmtId="0" fontId="21" fillId="24" borderId="0" applyNumberFormat="0" applyBorder="0" applyAlignment="0" applyProtection="0"/>
    <xf numFmtId="0" fontId="20" fillId="25" borderId="0" applyNumberFormat="0" applyBorder="0" applyAlignment="0" applyProtection="0"/>
    <xf numFmtId="0" fontId="21" fillId="25" borderId="0" applyNumberFormat="0" applyBorder="0" applyAlignment="0" applyProtection="0"/>
    <xf numFmtId="0" fontId="20" fillId="26" borderId="0" applyNumberFormat="0" applyBorder="0" applyAlignment="0" applyProtection="0"/>
    <xf numFmtId="0" fontId="21" fillId="26" borderId="0" applyNumberFormat="0" applyBorder="0" applyAlignment="0" applyProtection="0"/>
    <xf numFmtId="0" fontId="20" fillId="27" borderId="0" applyNumberFormat="0" applyBorder="0" applyAlignment="0" applyProtection="0"/>
    <xf numFmtId="0" fontId="21" fillId="27" borderId="0" applyNumberFormat="0" applyBorder="0" applyAlignment="0" applyProtection="0"/>
    <xf numFmtId="0" fontId="22" fillId="28" borderId="7" applyNumberFormat="0" applyAlignment="0" applyProtection="0"/>
    <xf numFmtId="0" fontId="23" fillId="28" borderId="7" applyNumberFormat="0" applyAlignment="0" applyProtection="0"/>
    <xf numFmtId="0" fontId="24" fillId="28" borderId="8" applyNumberFormat="0" applyAlignment="0" applyProtection="0"/>
    <xf numFmtId="0" fontId="25" fillId="28" borderId="8" applyNumberFormat="0" applyAlignment="0" applyProtection="0"/>
    <xf numFmtId="0" fontId="26" fillId="29" borderId="8" applyNumberFormat="0" applyAlignment="0" applyProtection="0"/>
    <xf numFmtId="0" fontId="27" fillId="29" borderId="8" applyNumberFormat="0" applyAlignment="0" applyProtection="0"/>
    <xf numFmtId="0" fontId="28" fillId="0" borderId="9" applyNumberFormat="0" applyFill="0" applyAlignment="0" applyProtection="0"/>
    <xf numFmtId="0" fontId="29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30" borderId="0" applyNumberFormat="0" applyBorder="0" applyAlignment="0" applyProtection="0"/>
    <xf numFmtId="0" fontId="33" fillId="30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35" fillId="31" borderId="0" applyNumberFormat="0" applyBorder="0" applyAlignment="0" applyProtection="0"/>
    <xf numFmtId="0" fontId="36" fillId="31" borderId="0" applyNumberFormat="0" applyBorder="0" applyAlignment="0" applyProtection="0"/>
    <xf numFmtId="0" fontId="18" fillId="32" borderId="10" applyNumberFormat="0" applyFont="0" applyAlignment="0" applyProtection="0"/>
    <xf numFmtId="0" fontId="18" fillId="32" borderId="10" applyNumberFormat="0" applyFont="0" applyAlignment="0" applyProtection="0"/>
    <xf numFmtId="0" fontId="19" fillId="32" borderId="10" applyNumberFormat="0" applyFont="0" applyAlignment="0" applyProtection="0"/>
    <xf numFmtId="9" fontId="18" fillId="0" borderId="0" applyFont="0" applyFill="0" applyBorder="0" applyAlignment="0" applyProtection="0"/>
    <xf numFmtId="0" fontId="37" fillId="33" borderId="0" applyNumberFormat="0" applyBorder="0" applyAlignment="0" applyProtection="0"/>
    <xf numFmtId="0" fontId="38" fillId="33" borderId="0" applyNumberFormat="0" applyBorder="0" applyAlignment="0" applyProtection="0"/>
    <xf numFmtId="0" fontId="18" fillId="0" borderId="0"/>
    <xf numFmtId="0" fontId="4" fillId="0" borderId="0"/>
    <xf numFmtId="0" fontId="18" fillId="0" borderId="0"/>
    <xf numFmtId="0" fontId="19" fillId="0" borderId="0"/>
    <xf numFmtId="0" fontId="6" fillId="0" borderId="0"/>
    <xf numFmtId="0" fontId="39" fillId="0" borderId="0"/>
    <xf numFmtId="0" fontId="40" fillId="0" borderId="0" applyNumberFormat="0" applyFill="0" applyBorder="0" applyAlignment="0" applyProtection="0"/>
    <xf numFmtId="0" fontId="41" fillId="0" borderId="11" applyNumberFormat="0" applyFill="0" applyAlignment="0" applyProtection="0"/>
    <xf numFmtId="0" fontId="42" fillId="0" borderId="11" applyNumberFormat="0" applyFill="0" applyAlignment="0" applyProtection="0"/>
    <xf numFmtId="0" fontId="43" fillId="0" borderId="12" applyNumberFormat="0" applyFill="0" applyAlignment="0" applyProtection="0"/>
    <xf numFmtId="0" fontId="44" fillId="0" borderId="12" applyNumberFormat="0" applyFill="0" applyAlignment="0" applyProtection="0"/>
    <xf numFmtId="0" fontId="45" fillId="0" borderId="13" applyNumberFormat="0" applyFill="0" applyAlignment="0" applyProtection="0"/>
    <xf numFmtId="0" fontId="46" fillId="0" borderId="13" applyNumberFormat="0" applyFill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14" applyNumberFormat="0" applyFill="0" applyAlignment="0" applyProtection="0"/>
    <xf numFmtId="0" fontId="48" fillId="0" borderId="14" applyNumberFormat="0" applyFill="0" applyAlignment="0" applyProtection="0"/>
    <xf numFmtId="164" fontId="1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34" borderId="15" applyNumberFormat="0" applyAlignment="0" applyProtection="0"/>
    <xf numFmtId="0" fontId="52" fillId="34" borderId="15" applyNumberFormat="0" applyAlignment="0" applyProtection="0"/>
  </cellStyleXfs>
  <cellXfs count="204">
    <xf numFmtId="0" fontId="0" fillId="0" borderId="0" xfId="0"/>
    <xf numFmtId="0" fontId="0" fillId="35" borderId="0" xfId="0" applyFill="1"/>
    <xf numFmtId="0" fontId="2" fillId="0" borderId="1" xfId="0" applyFont="1" applyBorder="1"/>
    <xf numFmtId="0" fontId="2" fillId="0" borderId="0" xfId="0" applyFont="1"/>
    <xf numFmtId="0" fontId="2" fillId="36" borderId="1" xfId="0" applyFont="1" applyFill="1" applyBorder="1"/>
    <xf numFmtId="0" fontId="0" fillId="35" borderId="1" xfId="0" applyFill="1" applyBorder="1"/>
    <xf numFmtId="0" fontId="2" fillId="37" borderId="2" xfId="0" applyFont="1" applyFill="1" applyBorder="1" applyAlignment="1">
      <alignment horizontal="center"/>
    </xf>
    <xf numFmtId="0" fontId="2" fillId="37" borderId="1" xfId="0" applyFont="1" applyFill="1" applyBorder="1" applyAlignment="1">
      <alignment horizontal="center"/>
    </xf>
    <xf numFmtId="0" fontId="0" fillId="35" borderId="1" xfId="0" applyFill="1" applyBorder="1" applyAlignment="1">
      <alignment horizontal="left"/>
    </xf>
    <xf numFmtId="0" fontId="2" fillId="35" borderId="1" xfId="0" applyFont="1" applyFill="1" applyBorder="1"/>
    <xf numFmtId="165" fontId="0" fillId="0" borderId="0" xfId="0" applyNumberFormat="1"/>
    <xf numFmtId="0" fontId="0" fillId="35" borderId="0" xfId="0" applyFill="1" applyAlignment="1">
      <alignment horizontal="right"/>
    </xf>
    <xf numFmtId="0" fontId="0" fillId="0" borderId="0" xfId="0" applyAlignment="1">
      <alignment horizontal="right"/>
    </xf>
    <xf numFmtId="0" fontId="0" fillId="37" borderId="0" xfId="0" applyFill="1" applyAlignment="1">
      <alignment horizontal="right"/>
    </xf>
    <xf numFmtId="0" fontId="0" fillId="35" borderId="1" xfId="0" applyFill="1" applyBorder="1" applyAlignment="1">
      <alignment horizontal="right"/>
    </xf>
    <xf numFmtId="166" fontId="0" fillId="35" borderId="1" xfId="0" applyNumberFormat="1" applyFill="1" applyBorder="1" applyAlignment="1">
      <alignment horizontal="right"/>
    </xf>
    <xf numFmtId="168" fontId="18" fillId="35" borderId="1" xfId="50" applyNumberFormat="1" applyFont="1" applyFill="1" applyBorder="1" applyAlignment="1">
      <alignment horizontal="right"/>
    </xf>
    <xf numFmtId="0" fontId="0" fillId="35" borderId="0" xfId="0" applyFill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0" fontId="0" fillId="0" borderId="0" xfId="0" applyAlignment="1">
      <alignment horizontal="left"/>
    </xf>
    <xf numFmtId="0" fontId="0" fillId="37" borderId="1" xfId="0" applyFill="1" applyBorder="1"/>
    <xf numFmtId="0" fontId="2" fillId="35" borderId="1" xfId="0" applyFont="1" applyFill="1" applyBorder="1" applyAlignment="1">
      <alignment horizontal="center"/>
    </xf>
    <xf numFmtId="4" fontId="3" fillId="0" borderId="0" xfId="0" applyNumberFormat="1" applyFont="1"/>
    <xf numFmtId="167" fontId="3" fillId="0" borderId="0" xfId="0" applyNumberFormat="1" applyFont="1"/>
    <xf numFmtId="4" fontId="3" fillId="0" borderId="0" xfId="50" applyNumberFormat="1" applyFont="1"/>
    <xf numFmtId="0" fontId="0" fillId="0" borderId="1" xfId="0" applyBorder="1"/>
    <xf numFmtId="0" fontId="2" fillId="35" borderId="1" xfId="0" applyFont="1" applyFill="1" applyBorder="1" applyAlignment="1">
      <alignment horizontal="right"/>
    </xf>
    <xf numFmtId="0" fontId="2" fillId="35" borderId="1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53" fillId="0" borderId="0" xfId="0" applyFont="1"/>
    <xf numFmtId="2" fontId="0" fillId="0" borderId="0" xfId="0" applyNumberFormat="1"/>
    <xf numFmtId="4" fontId="3" fillId="0" borderId="0" xfId="50" applyNumberFormat="1" applyFont="1" applyAlignment="1">
      <alignment horizontal="right"/>
    </xf>
    <xf numFmtId="0" fontId="19" fillId="0" borderId="0" xfId="0" applyFont="1" applyAlignment="1">
      <alignment horizontal="right"/>
    </xf>
    <xf numFmtId="165" fontId="19" fillId="0" borderId="0" xfId="0" applyNumberFormat="1" applyFont="1" applyAlignment="1">
      <alignment horizontal="right"/>
    </xf>
    <xf numFmtId="0" fontId="19" fillId="37" borderId="0" xfId="0" applyFont="1" applyFill="1" applyAlignment="1">
      <alignment horizontal="right"/>
    </xf>
    <xf numFmtId="0" fontId="54" fillId="38" borderId="0" xfId="0" applyFont="1" applyFill="1"/>
    <xf numFmtId="4" fontId="3" fillId="0" borderId="0" xfId="70" applyNumberFormat="1" applyFont="1"/>
    <xf numFmtId="3" fontId="3" fillId="0" borderId="0" xfId="70" applyNumberFormat="1" applyFont="1"/>
    <xf numFmtId="4" fontId="3" fillId="37" borderId="1" xfId="70" applyNumberFormat="1" applyFont="1" applyFill="1" applyBorder="1"/>
    <xf numFmtId="0" fontId="54" fillId="38" borderId="0" xfId="0" applyFont="1" applyFill="1" applyBorder="1"/>
    <xf numFmtId="0" fontId="55" fillId="38" borderId="0" xfId="0" applyFont="1" applyFill="1" applyBorder="1" applyAlignment="1">
      <alignment vertical="top"/>
    </xf>
    <xf numFmtId="0" fontId="56" fillId="38" borderId="0" xfId="0" applyFont="1" applyFill="1" applyBorder="1"/>
    <xf numFmtId="0" fontId="57" fillId="37" borderId="1" xfId="0" applyFont="1" applyFill="1" applyBorder="1"/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58" fillId="38" borderId="0" xfId="0" applyFont="1" applyFill="1"/>
    <xf numFmtId="0" fontId="7" fillId="3" borderId="0" xfId="57" applyFont="1" applyFill="1"/>
    <xf numFmtId="0" fontId="9" fillId="3" borderId="0" xfId="57" applyFont="1" applyFill="1"/>
    <xf numFmtId="0" fontId="3" fillId="3" borderId="0" xfId="57" applyFont="1" applyFill="1"/>
    <xf numFmtId="166" fontId="3" fillId="3" borderId="0" xfId="57" applyNumberFormat="1" applyFont="1" applyFill="1"/>
    <xf numFmtId="0" fontId="54" fillId="39" borderId="0" xfId="0" applyFont="1" applyFill="1"/>
    <xf numFmtId="0" fontId="3" fillId="39" borderId="0" xfId="57" applyFont="1" applyFill="1"/>
    <xf numFmtId="0" fontId="61" fillId="39" borderId="0" xfId="0" applyFont="1" applyFill="1" applyAlignment="1">
      <alignment vertical="center"/>
    </xf>
    <xf numFmtId="0" fontId="29" fillId="39" borderId="0" xfId="0" applyFont="1" applyFill="1"/>
    <xf numFmtId="0" fontId="62" fillId="39" borderId="0" xfId="0" applyFont="1" applyFill="1"/>
    <xf numFmtId="0" fontId="63" fillId="39" borderId="0" xfId="0" applyFont="1" applyFill="1"/>
    <xf numFmtId="0" fontId="54" fillId="39" borderId="0" xfId="0" applyFont="1" applyFill="1" applyAlignment="1">
      <alignment vertical="top"/>
    </xf>
    <xf numFmtId="0" fontId="64" fillId="39" borderId="0" xfId="0" applyFont="1" applyFill="1"/>
    <xf numFmtId="0" fontId="65" fillId="39" borderId="0" xfId="0" applyFont="1" applyFill="1" applyAlignment="1">
      <alignment vertical="center"/>
    </xf>
    <xf numFmtId="0" fontId="66" fillId="39" borderId="0" xfId="0" applyFont="1" applyFill="1"/>
    <xf numFmtId="0" fontId="3" fillId="3" borderId="0" xfId="54" applyFont="1" applyFill="1"/>
    <xf numFmtId="0" fontId="11" fillId="2" borderId="5" xfId="54" applyFont="1" applyFill="1" applyBorder="1" applyAlignment="1">
      <alignment horizontal="left" vertical="top"/>
    </xf>
    <xf numFmtId="0" fontId="3" fillId="2" borderId="5" xfId="54" applyFont="1" applyFill="1" applyBorder="1"/>
    <xf numFmtId="0" fontId="3" fillId="38" borderId="0" xfId="54" applyFont="1" applyFill="1"/>
    <xf numFmtId="0" fontId="54" fillId="39" borderId="0" xfId="0" applyFont="1" applyFill="1" applyBorder="1"/>
    <xf numFmtId="0" fontId="64" fillId="38" borderId="0" xfId="0" applyFont="1" applyFill="1"/>
    <xf numFmtId="0" fontId="63" fillId="38" borderId="0" xfId="0" applyFont="1" applyFill="1"/>
    <xf numFmtId="0" fontId="9" fillId="38" borderId="0" xfId="0" applyNumberFormat="1" applyFont="1" applyFill="1" applyBorder="1" applyAlignment="1">
      <alignment vertical="center"/>
    </xf>
    <xf numFmtId="0" fontId="67" fillId="38" borderId="0" xfId="0" applyFont="1" applyFill="1"/>
    <xf numFmtId="4" fontId="3" fillId="0" borderId="0" xfId="50" applyNumberFormat="1" applyFont="1" applyAlignment="1">
      <alignment horizontal="left"/>
    </xf>
    <xf numFmtId="0" fontId="0" fillId="37" borderId="0" xfId="0" applyFill="1" applyAlignment="1">
      <alignment horizontal="left"/>
    </xf>
    <xf numFmtId="0" fontId="68" fillId="38" borderId="0" xfId="0" applyFont="1" applyFill="1"/>
    <xf numFmtId="0" fontId="2" fillId="38" borderId="0" xfId="0" applyFont="1" applyFill="1"/>
    <xf numFmtId="0" fontId="67" fillId="39" borderId="0" xfId="0" applyFont="1" applyFill="1"/>
    <xf numFmtId="0" fontId="2" fillId="39" borderId="0" xfId="0" applyFont="1" applyFill="1"/>
    <xf numFmtId="0" fontId="69" fillId="38" borderId="0" xfId="0" applyFont="1" applyFill="1"/>
    <xf numFmtId="0" fontId="60" fillId="38" borderId="0" xfId="0" applyNumberFormat="1" applyFont="1" applyFill="1" applyBorder="1" applyAlignment="1">
      <alignment vertical="center"/>
    </xf>
    <xf numFmtId="0" fontId="50" fillId="38" borderId="0" xfId="54" applyFont="1" applyFill="1"/>
    <xf numFmtId="0" fontId="9" fillId="38" borderId="0" xfId="0" applyFont="1" applyFill="1" applyAlignment="1">
      <alignment horizontal="left" vertical="center"/>
    </xf>
    <xf numFmtId="0" fontId="15" fillId="38" borderId="0" xfId="0" applyFont="1" applyFill="1" applyAlignment="1">
      <alignment horizontal="right" vertical="center"/>
    </xf>
    <xf numFmtId="0" fontId="15" fillId="38" borderId="0" xfId="0" applyFont="1" applyFill="1" applyAlignment="1">
      <alignment horizontal="right"/>
    </xf>
    <xf numFmtId="4" fontId="3" fillId="0" borderId="0" xfId="50" applyNumberFormat="1" applyFont="1" applyFill="1"/>
    <xf numFmtId="0" fontId="9" fillId="38" borderId="0" xfId="54" applyFont="1" applyFill="1"/>
    <xf numFmtId="0" fontId="60" fillId="38" borderId="0" xfId="54" applyFont="1" applyFill="1"/>
    <xf numFmtId="0" fontId="60" fillId="38" borderId="0" xfId="54" applyFont="1" applyFill="1" applyAlignment="1">
      <alignment horizontal="left"/>
    </xf>
    <xf numFmtId="0" fontId="9" fillId="38" borderId="0" xfId="54" applyFont="1" applyFill="1" applyAlignment="1"/>
    <xf numFmtId="0" fontId="12" fillId="38" borderId="0" xfId="54" applyFont="1" applyFill="1" applyBorder="1" applyAlignment="1"/>
    <xf numFmtId="0" fontId="5" fillId="38" borderId="0" xfId="0" applyFont="1" applyFill="1" applyAlignment="1">
      <alignment horizontal="right" vertical="center" wrapText="1"/>
    </xf>
    <xf numFmtId="0" fontId="68" fillId="38" borderId="0" xfId="0" applyFont="1" applyFill="1" applyAlignment="1">
      <alignment vertical="center" wrapText="1"/>
    </xf>
    <xf numFmtId="166" fontId="54" fillId="38" borderId="0" xfId="0" applyNumberFormat="1" applyFont="1" applyFill="1"/>
    <xf numFmtId="0" fontId="2" fillId="0" borderId="0" xfId="0" applyFont="1" applyFill="1"/>
    <xf numFmtId="0" fontId="2" fillId="0" borderId="1" xfId="0" applyFont="1" applyFill="1" applyBorder="1"/>
    <xf numFmtId="0" fontId="2" fillId="0" borderId="3" xfId="0" applyFont="1" applyBorder="1"/>
    <xf numFmtId="0" fontId="2" fillId="0" borderId="2" xfId="0" applyFont="1" applyBorder="1"/>
    <xf numFmtId="0" fontId="2" fillId="0" borderId="0" xfId="0" applyFont="1" applyBorder="1"/>
    <xf numFmtId="0" fontId="2" fillId="0" borderId="1" xfId="0" applyFont="1" applyBorder="1" applyAlignment="1">
      <alignment horizontal="right"/>
    </xf>
    <xf numFmtId="3" fontId="3" fillId="0" borderId="0" xfId="0" applyNumberFormat="1" applyFont="1"/>
    <xf numFmtId="0" fontId="1" fillId="35" borderId="0" xfId="0" applyFont="1" applyFill="1" applyAlignment="1">
      <alignment horizontal="left"/>
    </xf>
    <xf numFmtId="166" fontId="73" fillId="38" borderId="0" xfId="0" applyNumberFormat="1" applyFont="1" applyFill="1"/>
    <xf numFmtId="0" fontId="56" fillId="38" borderId="0" xfId="0" applyFont="1" applyFill="1" applyAlignment="1">
      <alignment horizontal="left" vertical="center"/>
    </xf>
    <xf numFmtId="0" fontId="54" fillId="38" borderId="0" xfId="0" applyFont="1" applyFill="1" applyBorder="1" applyAlignment="1">
      <alignment horizontal="center" vertical="top"/>
    </xf>
    <xf numFmtId="0" fontId="1" fillId="35" borderId="0" xfId="0" applyFont="1" applyFill="1"/>
    <xf numFmtId="0" fontId="1" fillId="0" borderId="0" xfId="0" applyFont="1"/>
    <xf numFmtId="0" fontId="1" fillId="35" borderId="1" xfId="0" applyFont="1" applyFill="1" applyBorder="1"/>
    <xf numFmtId="0" fontId="1" fillId="35" borderId="1" xfId="0" applyFont="1" applyFill="1" applyBorder="1" applyAlignment="1">
      <alignment horizontal="right"/>
    </xf>
    <xf numFmtId="2" fontId="1" fillId="35" borderId="1" xfId="0" applyNumberFormat="1" applyFont="1" applyFill="1" applyBorder="1" applyAlignment="1">
      <alignment horizontal="right"/>
    </xf>
    <xf numFmtId="168" fontId="1" fillId="35" borderId="1" xfId="50" applyNumberFormat="1" applyFont="1" applyFill="1" applyBorder="1" applyAlignment="1">
      <alignment horizontal="right"/>
    </xf>
    <xf numFmtId="1" fontId="1" fillId="35" borderId="1" xfId="0" applyNumberFormat="1" applyFont="1" applyFill="1" applyBorder="1" applyAlignment="1">
      <alignment horizontal="right"/>
    </xf>
    <xf numFmtId="165" fontId="1" fillId="35" borderId="1" xfId="0" applyNumberFormat="1" applyFont="1" applyFill="1" applyBorder="1" applyAlignment="1">
      <alignment horizontal="right"/>
    </xf>
    <xf numFmtId="166" fontId="1" fillId="35" borderId="1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1" fillId="0" borderId="0" xfId="0" applyFont="1" applyFill="1" applyBorder="1"/>
    <xf numFmtId="0" fontId="29" fillId="37" borderId="1" xfId="0" applyFont="1" applyFill="1" applyBorder="1"/>
    <xf numFmtId="0" fontId="1" fillId="37" borderId="1" xfId="0" applyFont="1" applyFill="1" applyBorder="1"/>
    <xf numFmtId="0" fontId="1" fillId="0" borderId="0" xfId="0" applyFont="1" applyFill="1" applyAlignment="1">
      <alignment horizontal="right"/>
    </xf>
    <xf numFmtId="0" fontId="1" fillId="35" borderId="0" xfId="0" applyFont="1" applyFill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/>
    <xf numFmtId="0" fontId="1" fillId="37" borderId="0" xfId="0" applyFont="1" applyFill="1" applyAlignment="1">
      <alignment horizontal="right"/>
    </xf>
    <xf numFmtId="2" fontId="1" fillId="0" borderId="0" xfId="0" applyNumberFormat="1" applyFont="1"/>
    <xf numFmtId="166" fontId="1" fillId="37" borderId="1" xfId="0" applyNumberFormat="1" applyFont="1" applyFill="1" applyBorder="1" applyAlignment="1">
      <alignment horizontal="right"/>
    </xf>
    <xf numFmtId="166" fontId="67" fillId="38" borderId="0" xfId="0" applyNumberFormat="1" applyFont="1" applyFill="1"/>
    <xf numFmtId="4" fontId="3" fillId="37" borderId="0" xfId="50" applyNumberFormat="1" applyFont="1" applyFill="1" applyAlignment="1">
      <alignment horizontal="right"/>
    </xf>
    <xf numFmtId="0" fontId="3" fillId="38" borderId="4" xfId="54" applyFont="1" applyFill="1" applyBorder="1"/>
    <xf numFmtId="0" fontId="9" fillId="38" borderId="0" xfId="54" applyFont="1" applyFill="1" applyAlignment="1">
      <alignment horizontal="left"/>
    </xf>
    <xf numFmtId="0" fontId="56" fillId="38" borderId="0" xfId="0" applyFont="1" applyFill="1" applyAlignment="1">
      <alignment horizontal="left" vertical="center"/>
    </xf>
    <xf numFmtId="0" fontId="3" fillId="3" borderId="0" xfId="54" applyFont="1" applyFill="1" applyAlignment="1">
      <alignment vertical="center"/>
    </xf>
    <xf numFmtId="0" fontId="9" fillId="38" borderId="0" xfId="54" applyFont="1" applyFill="1" applyAlignment="1">
      <alignment vertical="center"/>
    </xf>
    <xf numFmtId="0" fontId="1" fillId="0" borderId="1" xfId="0" applyFont="1" applyBorder="1"/>
    <xf numFmtId="0" fontId="1" fillId="0" borderId="0" xfId="0" applyFont="1" applyFill="1" applyBorder="1" applyAlignment="1">
      <alignment horizontal="center"/>
    </xf>
    <xf numFmtId="0" fontId="3" fillId="35" borderId="3" xfId="0" applyFont="1" applyFill="1" applyBorder="1"/>
    <xf numFmtId="0" fontId="1" fillId="40" borderId="1" xfId="0" applyFont="1" applyFill="1" applyBorder="1"/>
    <xf numFmtId="0" fontId="1" fillId="0" borderId="1" xfId="0" applyFont="1" applyFill="1" applyBorder="1"/>
    <xf numFmtId="0" fontId="1" fillId="0" borderId="0" xfId="0" applyFont="1" applyBorder="1"/>
    <xf numFmtId="0" fontId="1" fillId="36" borderId="1" xfId="0" applyFont="1" applyFill="1" applyBorder="1"/>
    <xf numFmtId="0" fontId="1" fillId="37" borderId="0" xfId="0" applyFont="1" applyFill="1"/>
    <xf numFmtId="0" fontId="9" fillId="38" borderId="6" xfId="54" applyFont="1" applyFill="1" applyBorder="1" applyAlignment="1">
      <alignment horizontal="center" vertical="center"/>
    </xf>
    <xf numFmtId="0" fontId="9" fillId="38" borderId="6" xfId="54" applyFont="1" applyFill="1" applyBorder="1" applyAlignment="1">
      <alignment vertical="center"/>
    </xf>
    <xf numFmtId="0" fontId="15" fillId="38" borderId="6" xfId="54" applyFont="1" applyFill="1" applyBorder="1" applyAlignment="1">
      <alignment vertical="center"/>
    </xf>
    <xf numFmtId="0" fontId="12" fillId="38" borderId="0" xfId="54" applyFont="1" applyFill="1" applyBorder="1" applyAlignment="1">
      <alignment vertical="center"/>
    </xf>
    <xf numFmtId="0" fontId="9" fillId="38" borderId="0" xfId="0" applyFont="1" applyFill="1" applyAlignment="1">
      <alignment vertical="center"/>
    </xf>
    <xf numFmtId="0" fontId="9" fillId="38" borderId="6" xfId="0" applyNumberFormat="1" applyFont="1" applyFill="1" applyBorder="1" applyAlignment="1">
      <alignment vertical="center"/>
    </xf>
    <xf numFmtId="166" fontId="9" fillId="38" borderId="6" xfId="0" applyNumberFormat="1" applyFont="1" applyFill="1" applyBorder="1" applyAlignment="1">
      <alignment horizontal="right" vertical="center"/>
    </xf>
    <xf numFmtId="0" fontId="9" fillId="38" borderId="6" xfId="0" quotePrefix="1" applyNumberFormat="1" applyFont="1" applyFill="1" applyBorder="1" applyAlignment="1">
      <alignment vertical="center"/>
    </xf>
    <xf numFmtId="0" fontId="56" fillId="38" borderId="0" xfId="0" applyFont="1" applyFill="1" applyAlignment="1">
      <alignment vertical="center"/>
    </xf>
    <xf numFmtId="0" fontId="70" fillId="38" borderId="0" xfId="0" applyFont="1" applyFill="1" applyAlignment="1">
      <alignment vertical="center" wrapText="1"/>
    </xf>
    <xf numFmtId="2" fontId="9" fillId="38" borderId="6" xfId="0" applyNumberFormat="1" applyFont="1" applyFill="1" applyBorder="1" applyAlignment="1">
      <alignment horizontal="right" vertical="center"/>
    </xf>
    <xf numFmtId="1" fontId="9" fillId="38" borderId="6" xfId="0" applyNumberFormat="1" applyFont="1" applyFill="1" applyBorder="1" applyAlignment="1">
      <alignment horizontal="right" vertical="center"/>
    </xf>
    <xf numFmtId="0" fontId="54" fillId="38" borderId="0" xfId="0" applyFont="1" applyFill="1" applyAlignment="1">
      <alignment vertical="center"/>
    </xf>
    <xf numFmtId="0" fontId="54" fillId="38" borderId="6" xfId="0" applyFont="1" applyFill="1" applyBorder="1" applyAlignment="1">
      <alignment vertical="center"/>
    </xf>
    <xf numFmtId="0" fontId="9" fillId="38" borderId="0" xfId="0" applyFont="1" applyFill="1" applyBorder="1" applyAlignment="1">
      <alignment horizontal="left" vertical="center"/>
    </xf>
    <xf numFmtId="0" fontId="54" fillId="38" borderId="5" xfId="0" applyFont="1" applyFill="1" applyBorder="1" applyAlignment="1">
      <alignment vertical="center"/>
    </xf>
    <xf numFmtId="0" fontId="63" fillId="39" borderId="0" xfId="0" applyFont="1" applyFill="1" applyAlignment="1">
      <alignment horizontal="right"/>
    </xf>
    <xf numFmtId="0" fontId="12" fillId="38" borderId="0" xfId="54" applyFont="1" applyFill="1"/>
    <xf numFmtId="0" fontId="9" fillId="38" borderId="0" xfId="0" applyFont="1" applyFill="1"/>
    <xf numFmtId="0" fontId="12" fillId="38" borderId="0" xfId="0" applyFont="1" applyFill="1"/>
    <xf numFmtId="0" fontId="12" fillId="38" borderId="0" xfId="54" quotePrefix="1" applyFont="1" applyFill="1"/>
    <xf numFmtId="0" fontId="12" fillId="38" borderId="0" xfId="0" quotePrefix="1" applyFont="1" applyFill="1"/>
    <xf numFmtId="0" fontId="11" fillId="38" borderId="4" xfId="54" applyFont="1" applyFill="1" applyBorder="1" applyAlignment="1">
      <alignment horizontal="left" vertical="top"/>
    </xf>
    <xf numFmtId="0" fontId="3" fillId="38" borderId="4" xfId="54" applyFont="1" applyFill="1" applyBorder="1" applyAlignment="1">
      <alignment horizontal="center"/>
    </xf>
    <xf numFmtId="0" fontId="12" fillId="38" borderId="0" xfId="54" applyFont="1" applyFill="1" applyBorder="1" applyAlignment="1">
      <alignment horizontal="left" indent="15"/>
    </xf>
    <xf numFmtId="0" fontId="4" fillId="38" borderId="0" xfId="54" applyFill="1" applyBorder="1"/>
    <xf numFmtId="0" fontId="3" fillId="38" borderId="0" xfId="54" applyFont="1" applyFill="1" applyBorder="1"/>
    <xf numFmtId="0" fontId="60" fillId="38" borderId="0" xfId="54" applyFont="1" applyFill="1" applyAlignment="1">
      <alignment vertical="center"/>
    </xf>
    <xf numFmtId="169" fontId="9" fillId="38" borderId="0" xfId="54" applyNumberFormat="1" applyFont="1" applyFill="1" applyAlignment="1">
      <alignment vertical="center"/>
    </xf>
    <xf numFmtId="0" fontId="15" fillId="38" borderId="4" xfId="54" applyFont="1" applyFill="1" applyBorder="1"/>
    <xf numFmtId="0" fontId="60" fillId="38" borderId="4" xfId="54" applyFont="1" applyFill="1" applyBorder="1"/>
    <xf numFmtId="0" fontId="60" fillId="38" borderId="4" xfId="54" applyFont="1" applyFill="1" applyBorder="1" applyAlignment="1">
      <alignment horizontal="left"/>
    </xf>
    <xf numFmtId="0" fontId="3" fillId="38" borderId="0" xfId="54" applyFont="1" applyFill="1" applyAlignment="1">
      <alignment vertical="center"/>
    </xf>
    <xf numFmtId="0" fontId="59" fillId="38" borderId="4" xfId="57" applyFont="1" applyFill="1" applyBorder="1" applyAlignment="1"/>
    <xf numFmtId="0" fontId="3" fillId="38" borderId="0" xfId="57" applyFont="1" applyFill="1" applyAlignment="1"/>
    <xf numFmtId="0" fontId="9" fillId="38" borderId="0" xfId="57" applyFont="1" applyFill="1" applyBorder="1" applyAlignment="1"/>
    <xf numFmtId="1" fontId="9" fillId="38" borderId="0" xfId="57" applyNumberFormat="1" applyFont="1" applyFill="1" applyBorder="1" applyAlignment="1">
      <alignment horizontal="left"/>
    </xf>
    <xf numFmtId="166" fontId="9" fillId="38" borderId="0" xfId="57" applyNumberFormat="1" applyFont="1" applyFill="1" applyBorder="1" applyAlignment="1"/>
    <xf numFmtId="0" fontId="60" fillId="38" borderId="0" xfId="57" applyFont="1" applyFill="1" applyBorder="1" applyAlignment="1"/>
    <xf numFmtId="0" fontId="9" fillId="38" borderId="0" xfId="57" applyFont="1" applyFill="1" applyBorder="1" applyAlignment="1">
      <alignment horizontal="right"/>
    </xf>
    <xf numFmtId="49" fontId="9" fillId="38" borderId="0" xfId="57" applyNumberFormat="1" applyFont="1" applyFill="1" applyBorder="1" applyAlignment="1"/>
    <xf numFmtId="0" fontId="7" fillId="38" borderId="0" xfId="57" applyFont="1" applyFill="1"/>
    <xf numFmtId="0" fontId="9" fillId="38" borderId="0" xfId="57" applyFont="1" applyFill="1"/>
    <xf numFmtId="0" fontId="3" fillId="38" borderId="0" xfId="57" applyFont="1" applyFill="1"/>
    <xf numFmtId="0" fontId="1" fillId="37" borderId="1" xfId="0" applyFont="1" applyFill="1" applyBorder="1" applyAlignment="1">
      <alignment horizontal="right"/>
    </xf>
    <xf numFmtId="166" fontId="9" fillId="38" borderId="0" xfId="0" applyNumberFormat="1" applyFont="1" applyFill="1" applyBorder="1" applyAlignment="1">
      <alignment horizontal="right" vertical="center"/>
    </xf>
    <xf numFmtId="166" fontId="9" fillId="38" borderId="0" xfId="0" applyNumberFormat="1" applyFont="1" applyFill="1" applyAlignment="1">
      <alignment vertical="center"/>
    </xf>
    <xf numFmtId="166" fontId="54" fillId="39" borderId="0" xfId="0" applyNumberFormat="1" applyFont="1" applyFill="1"/>
    <xf numFmtId="0" fontId="56" fillId="38" borderId="0" xfId="0" applyFont="1" applyFill="1" applyAlignment="1">
      <alignment horizontal="left" vertical="center"/>
    </xf>
    <xf numFmtId="0" fontId="9" fillId="38" borderId="0" xfId="0" quotePrefix="1" applyNumberFormat="1" applyFont="1" applyFill="1" applyBorder="1" applyAlignment="1">
      <alignment vertical="center"/>
    </xf>
    <xf numFmtId="0" fontId="16" fillId="38" borderId="0" xfId="54" applyFont="1" applyFill="1" applyAlignment="1">
      <alignment horizontal="left"/>
    </xf>
    <xf numFmtId="0" fontId="9" fillId="38" borderId="0" xfId="54" applyFont="1" applyFill="1" applyAlignment="1">
      <alignment horizontal="left"/>
    </xf>
    <xf numFmtId="0" fontId="9" fillId="38" borderId="4" xfId="54" applyFont="1" applyFill="1" applyBorder="1" applyAlignment="1">
      <alignment horizontal="left"/>
    </xf>
    <xf numFmtId="0" fontId="13" fillId="38" borderId="0" xfId="54" applyFont="1" applyFill="1" applyAlignment="1">
      <alignment horizontal="left"/>
    </xf>
    <xf numFmtId="169" fontId="9" fillId="38" borderId="0" xfId="54" applyNumberFormat="1" applyFont="1" applyFill="1" applyAlignment="1">
      <alignment horizontal="left" vertical="center"/>
    </xf>
    <xf numFmtId="0" fontId="9" fillId="38" borderId="0" xfId="54" applyFont="1" applyFill="1" applyAlignment="1">
      <alignment horizontal="left" vertical="center"/>
    </xf>
    <xf numFmtId="0" fontId="74" fillId="38" borderId="0" xfId="43" applyFont="1" applyFill="1" applyAlignment="1" applyProtection="1">
      <alignment horizontal="left" vertical="center"/>
    </xf>
    <xf numFmtId="0" fontId="17" fillId="38" borderId="0" xfId="54" applyFont="1" applyFill="1" applyAlignment="1">
      <alignment horizontal="left"/>
    </xf>
    <xf numFmtId="0" fontId="3" fillId="38" borderId="0" xfId="54" applyFont="1" applyFill="1" applyAlignment="1">
      <alignment horizontal="left"/>
    </xf>
    <xf numFmtId="0" fontId="71" fillId="38" borderId="0" xfId="0" applyFont="1" applyFill="1" applyAlignment="1">
      <alignment horizontal="left" vertical="center"/>
    </xf>
    <xf numFmtId="0" fontId="72" fillId="38" borderId="5" xfId="0" applyFont="1" applyFill="1" applyBorder="1" applyAlignment="1">
      <alignment horizontal="left" vertical="center"/>
    </xf>
    <xf numFmtId="0" fontId="72" fillId="38" borderId="4" xfId="0" applyFont="1" applyFill="1" applyBorder="1" applyAlignment="1">
      <alignment horizontal="left" vertical="center"/>
    </xf>
    <xf numFmtId="0" fontId="9" fillId="38" borderId="0" xfId="57" applyFont="1" applyFill="1" applyBorder="1" applyAlignment="1">
      <alignment horizontal="left"/>
    </xf>
    <xf numFmtId="0" fontId="8" fillId="38" borderId="5" xfId="57" applyFont="1" applyFill="1" applyBorder="1" applyAlignment="1">
      <alignment horizontal="left"/>
    </xf>
    <xf numFmtId="0" fontId="10" fillId="38" borderId="0" xfId="57" applyFont="1" applyFill="1" applyAlignment="1">
      <alignment horizontal="left"/>
    </xf>
    <xf numFmtId="0" fontId="9" fillId="38" borderId="0" xfId="0" applyFont="1" applyFill="1" applyBorder="1" applyAlignment="1">
      <alignment horizontal="left" vertical="center"/>
    </xf>
  </cellXfs>
  <cellStyles count="75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Hyperlink 2" xfId="44" xr:uid="{00000000-0005-0000-0000-00002A000000}"/>
    <cellStyle name="Link" xfId="43" builtinId="8"/>
    <cellStyle name="Neutral" xfId="45" builtinId="28" customBuiltin="1"/>
    <cellStyle name="Neutral 2" xfId="46" xr:uid="{00000000-0005-0000-0000-00002D000000}"/>
    <cellStyle name="Notiz" xfId="47" builtinId="10" customBuiltin="1"/>
    <cellStyle name="Notiz 34" xfId="48" xr:uid="{00000000-0005-0000-0000-00002F000000}"/>
    <cellStyle name="Notiz 35" xfId="49" xr:uid="{00000000-0005-0000-0000-000030000000}"/>
    <cellStyle name="Prozent" xfId="50" builtinId="5"/>
    <cellStyle name="Schlecht" xfId="51" builtinId="27" customBuiltin="1"/>
    <cellStyle name="Schlecht 2" xfId="52" xr:uid="{00000000-0005-0000-0000-000033000000}"/>
    <cellStyle name="Standard" xfId="0" builtinId="0"/>
    <cellStyle name="Standard 2" xfId="53" xr:uid="{00000000-0005-0000-0000-000035000000}"/>
    <cellStyle name="Standard 3" xfId="54" xr:uid="{00000000-0005-0000-0000-000036000000}"/>
    <cellStyle name="Standard 34" xfId="55" xr:uid="{00000000-0005-0000-0000-000037000000}"/>
    <cellStyle name="Standard 35" xfId="56" xr:uid="{00000000-0005-0000-0000-000038000000}"/>
    <cellStyle name="Standard 4" xfId="57" xr:uid="{00000000-0005-0000-0000-000039000000}"/>
    <cellStyle name="Standard 6" xfId="58" xr:uid="{00000000-0005-0000-0000-00003A000000}"/>
    <cellStyle name="Überschrift" xfId="59" builtinId="15" customBuiltin="1"/>
    <cellStyle name="Überschrift 1" xfId="60" builtinId="16" customBuiltin="1"/>
    <cellStyle name="Überschrift 1 2" xfId="61" xr:uid="{00000000-0005-0000-0000-00003D000000}"/>
    <cellStyle name="Überschrift 2" xfId="62" builtinId="17" customBuiltin="1"/>
    <cellStyle name="Überschrift 2 2" xfId="63" xr:uid="{00000000-0005-0000-0000-00003F000000}"/>
    <cellStyle name="Überschrift 3" xfId="64" builtinId="18" customBuiltin="1"/>
    <cellStyle name="Überschrift 3 2" xfId="65" xr:uid="{00000000-0005-0000-0000-000041000000}"/>
    <cellStyle name="Überschrift 4" xfId="66" builtinId="19" customBuiltin="1"/>
    <cellStyle name="Überschrift 4 2" xfId="67" xr:uid="{00000000-0005-0000-0000-000043000000}"/>
    <cellStyle name="Verknüpfte Zelle" xfId="68" builtinId="24" customBuiltin="1"/>
    <cellStyle name="Verknüpfte Zelle 2" xfId="69" xr:uid="{00000000-0005-0000-0000-000045000000}"/>
    <cellStyle name="Währung [0]" xfId="70" builtinId="7"/>
    <cellStyle name="Warnender Text" xfId="71" builtinId="11" customBuiltin="1"/>
    <cellStyle name="Warnender Text 2" xfId="72" xr:uid="{00000000-0005-0000-0000-000048000000}"/>
    <cellStyle name="Zelle überprüfen" xfId="73" builtinId="23" customBuiltin="1"/>
    <cellStyle name="Zelle überprüfen 2" xfId="74" xr:uid="{00000000-0005-0000-0000-00004A000000}"/>
  </cellStyles>
  <dxfs count="55"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9" defaultPivotStyle="PivotStyleLight16"/>
  <colors>
    <mruColors>
      <color rgb="FFFF0000"/>
      <color rgb="FF02DC00"/>
      <color rgb="FFB5FF00"/>
      <color rgb="FFFFBF00"/>
      <color rgb="FF0200DC"/>
      <color rgb="FFC6E6A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655408449930903E-2"/>
          <c:y val="3.7592235571727278E-2"/>
          <c:w val="0.83122952633090064"/>
          <c:h val="0.7549376453459645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te!$A$9</c:f>
              <c:strCache>
                <c:ptCount val="1"/>
                <c:pt idx="0">
                  <c:v>En baisse</c:v>
                </c:pt>
              </c:strCache>
            </c:strRef>
          </c:tx>
          <c:spPr>
            <a:solidFill>
              <a:srgbClr val="FFBF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CH!$C$13:$C$82</c:f>
              <c:strCache>
                <c:ptCount val="70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2021:1</c:v>
                </c:pt>
              </c:strCache>
            </c:strRef>
          </c:cat>
          <c:val>
            <c:numRef>
              <c:f>ch_verkettung!$T$5:$T$74</c:f>
              <c:numCache>
                <c:formatCode>0.000</c:formatCode>
                <c:ptCount val="70"/>
                <c:pt idx="0">
                  <c:v>-0.03</c:v>
                </c:pt>
                <c:pt idx="1">
                  <c:v>#N/A</c:v>
                </c:pt>
                <c:pt idx="2">
                  <c:v>0</c:v>
                </c:pt>
                <c:pt idx="3">
                  <c:v>#N/A</c:v>
                </c:pt>
                <c:pt idx="4">
                  <c:v>0</c:v>
                </c:pt>
                <c:pt idx="5">
                  <c:v>#N/A</c:v>
                </c:pt>
                <c:pt idx="6">
                  <c:v>-7.0000000000000007E-2</c:v>
                </c:pt>
                <c:pt idx="7">
                  <c:v>#N/A</c:v>
                </c:pt>
                <c:pt idx="8">
                  <c:v>-0.4</c:v>
                </c:pt>
                <c:pt idx="9">
                  <c:v>#N/A</c:v>
                </c:pt>
                <c:pt idx="10">
                  <c:v>-0.38</c:v>
                </c:pt>
                <c:pt idx="11">
                  <c:v>#N/A</c:v>
                </c:pt>
                <c:pt idx="12">
                  <c:v>-0.27</c:v>
                </c:pt>
                <c:pt idx="13">
                  <c:v>#N/A</c:v>
                </c:pt>
                <c:pt idx="14">
                  <c:v>-0.11</c:v>
                </c:pt>
                <c:pt idx="15">
                  <c:v>#N/A</c:v>
                </c:pt>
                <c:pt idx="16">
                  <c:v>-0.15</c:v>
                </c:pt>
                <c:pt idx="17">
                  <c:v>#N/A</c:v>
                </c:pt>
                <c:pt idx="18">
                  <c:v>-0.37</c:v>
                </c:pt>
                <c:pt idx="19">
                  <c:v>#N/A</c:v>
                </c:pt>
                <c:pt idx="20">
                  <c:v>-0.43936469324684291</c:v>
                </c:pt>
                <c:pt idx="21">
                  <c:v>#N/A</c:v>
                </c:pt>
                <c:pt idx="22">
                  <c:v>-0.17896079129173997</c:v>
                </c:pt>
                <c:pt idx="23">
                  <c:v>#N/A</c:v>
                </c:pt>
                <c:pt idx="24">
                  <c:v>-0.13020396528886058</c:v>
                </c:pt>
                <c:pt idx="25">
                  <c:v>#N/A</c:v>
                </c:pt>
                <c:pt idx="26">
                  <c:v>-3.9920407053201969E-2</c:v>
                </c:pt>
                <c:pt idx="27">
                  <c:v>#N/A</c:v>
                </c:pt>
                <c:pt idx="28">
                  <c:v>-5.0769786958059997E-2</c:v>
                </c:pt>
                <c:pt idx="29">
                  <c:v>#N/A</c:v>
                </c:pt>
                <c:pt idx="30">
                  <c:v>-0.18376955419389598</c:v>
                </c:pt>
                <c:pt idx="31">
                  <c:v>#N/A</c:v>
                </c:pt>
                <c:pt idx="32">
                  <c:v>-0.20138206353128754</c:v>
                </c:pt>
                <c:pt idx="33">
                  <c:v>#N/A</c:v>
                </c:pt>
                <c:pt idx="34">
                  <c:v>-0.27738581455117667</c:v>
                </c:pt>
                <c:pt idx="35">
                  <c:v>#N/A</c:v>
                </c:pt>
                <c:pt idx="36">
                  <c:v>-1.7491037808735357E-2</c:v>
                </c:pt>
                <c:pt idx="37">
                  <c:v>#N/A</c:v>
                </c:pt>
                <c:pt idx="38">
                  <c:v>-0.10506491317530881</c:v>
                </c:pt>
                <c:pt idx="39">
                  <c:v>#N/A</c:v>
                </c:pt>
                <c:pt idx="40">
                  <c:v>-0.17234161635928771</c:v>
                </c:pt>
                <c:pt idx="41">
                  <c:v>#N/A</c:v>
                </c:pt>
                <c:pt idx="42">
                  <c:v>-0.192674475385476</c:v>
                </c:pt>
                <c:pt idx="43">
                  <c:v>#N/A</c:v>
                </c:pt>
                <c:pt idx="44">
                  <c:v>-0.24903343969961098</c:v>
                </c:pt>
                <c:pt idx="45">
                  <c:v>-0.28056845135367542</c:v>
                </c:pt>
                <c:pt idx="46">
                  <c:v>-0.24815831636187838</c:v>
                </c:pt>
                <c:pt idx="47">
                  <c:v>-0.10277657646723462</c:v>
                </c:pt>
                <c:pt idx="48">
                  <c:v>-5.2951645966705652E-2</c:v>
                </c:pt>
                <c:pt idx="49">
                  <c:v>-5.1020205896257165E-2</c:v>
                </c:pt>
                <c:pt idx="50">
                  <c:v>-5.8027342154816842E-2</c:v>
                </c:pt>
                <c:pt idx="51">
                  <c:v>-3.8484118012293421E-2</c:v>
                </c:pt>
                <c:pt idx="52">
                  <c:v>-8.310110937722727E-2</c:v>
                </c:pt>
                <c:pt idx="53">
                  <c:v>-6.9490025087639976E-2</c:v>
                </c:pt>
                <c:pt idx="54">
                  <c:v>-0.12117517735134094</c:v>
                </c:pt>
                <c:pt idx="55">
                  <c:v>-0.1909061077397928</c:v>
                </c:pt>
                <c:pt idx="56">
                  <c:v>-0.34335144050471972</c:v>
                </c:pt>
                <c:pt idx="57">
                  <c:v>-0.20689148152410167</c:v>
                </c:pt>
                <c:pt idx="58">
                  <c:v>-0.26366534892665533</c:v>
                </c:pt>
                <c:pt idx="59">
                  <c:v>-0.24850036378992979</c:v>
                </c:pt>
                <c:pt idx="60">
                  <c:v>-0.22596636516730043</c:v>
                </c:pt>
                <c:pt idx="61">
                  <c:v>-0.22344525540404725</c:v>
                </c:pt>
                <c:pt idx="62">
                  <c:v>-0.22090933194523224</c:v>
                </c:pt>
                <c:pt idx="63">
                  <c:v>-0.18233592008447297</c:v>
                </c:pt>
                <c:pt idx="64">
                  <c:v>-0.17482629927813093</c:v>
                </c:pt>
                <c:pt idx="65">
                  <c:v>-0.13530186772075428</c:v>
                </c:pt>
                <c:pt idx="66">
                  <c:v>-0.11310198300034749</c:v>
                </c:pt>
                <c:pt idx="67">
                  <c:v>-0.25859428865334505</c:v>
                </c:pt>
                <c:pt idx="68">
                  <c:v>-8.5489356952672235E-2</c:v>
                </c:pt>
                <c:pt idx="69">
                  <c:v>-2.9156996671625638E-2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9C-444E-BA0B-03D73FCB70AF}"/>
            </c:ext>
          </c:extLst>
        </c:ser>
        <c:ser>
          <c:idx val="2"/>
          <c:order val="1"/>
          <c:tx>
            <c:strRef>
              <c:f>te!$A$10</c:f>
              <c:strCache>
                <c:ptCount val="1"/>
                <c:pt idx="0">
                  <c:v>Fortement en baisse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CH!$C$13:$C$82</c:f>
              <c:strCache>
                <c:ptCount val="70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2021:1</c:v>
                </c:pt>
              </c:strCache>
            </c:strRef>
          </c:cat>
          <c:val>
            <c:numRef>
              <c:f>ch_verkettung!$S$5:$S$74</c:f>
              <c:numCache>
                <c:formatCode>0.000</c:formatCode>
                <c:ptCount val="70"/>
                <c:pt idx="0">
                  <c:v>0</c:v>
                </c:pt>
                <c:pt idx="1">
                  <c:v>#N/A</c:v>
                </c:pt>
                <c:pt idx="2">
                  <c:v>-0.02</c:v>
                </c:pt>
                <c:pt idx="3">
                  <c:v>#N/A</c:v>
                </c:pt>
                <c:pt idx="4">
                  <c:v>0</c:v>
                </c:pt>
                <c:pt idx="5">
                  <c:v>#N/A</c:v>
                </c:pt>
                <c:pt idx="6">
                  <c:v>0</c:v>
                </c:pt>
                <c:pt idx="7">
                  <c:v>#N/A</c:v>
                </c:pt>
                <c:pt idx="8">
                  <c:v>-0.21</c:v>
                </c:pt>
                <c:pt idx="9">
                  <c:v>#N/A</c:v>
                </c:pt>
                <c:pt idx="10">
                  <c:v>-0.08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  <c:pt idx="14">
                  <c:v>-0.01</c:v>
                </c:pt>
                <c:pt idx="15">
                  <c:v>#N/A</c:v>
                </c:pt>
                <c:pt idx="16">
                  <c:v>-0.03</c:v>
                </c:pt>
                <c:pt idx="17">
                  <c:v>#N/A</c:v>
                </c:pt>
                <c:pt idx="18">
                  <c:v>-7.0000000000000007E-2</c:v>
                </c:pt>
                <c:pt idx="19">
                  <c:v>#N/A</c:v>
                </c:pt>
                <c:pt idx="20">
                  <c:v>-7.1622087792109863E-3</c:v>
                </c:pt>
                <c:pt idx="21">
                  <c:v>#N/A</c:v>
                </c:pt>
                <c:pt idx="22">
                  <c:v>-7.1814760480771499E-3</c:v>
                </c:pt>
                <c:pt idx="23">
                  <c:v>#N/A</c:v>
                </c:pt>
                <c:pt idx="24">
                  <c:v>-5.0121714582733127E-3</c:v>
                </c:pt>
                <c:pt idx="25">
                  <c:v>#N/A</c:v>
                </c:pt>
                <c:pt idx="26">
                  <c:v>0</c:v>
                </c:pt>
                <c:pt idx="27">
                  <c:v>#N/A</c:v>
                </c:pt>
                <c:pt idx="28">
                  <c:v>0</c:v>
                </c:pt>
                <c:pt idx="29">
                  <c:v>#N/A</c:v>
                </c:pt>
                <c:pt idx="30">
                  <c:v>-1.3184250582470988E-2</c:v>
                </c:pt>
                <c:pt idx="31">
                  <c:v>#N/A</c:v>
                </c:pt>
                <c:pt idx="32">
                  <c:v>0</c:v>
                </c:pt>
                <c:pt idx="33">
                  <c:v>#N/A</c:v>
                </c:pt>
                <c:pt idx="34">
                  <c:v>0</c:v>
                </c:pt>
                <c:pt idx="35">
                  <c:v>#N/A</c:v>
                </c:pt>
                <c:pt idx="36">
                  <c:v>0</c:v>
                </c:pt>
                <c:pt idx="37">
                  <c:v>#N/A</c:v>
                </c:pt>
                <c:pt idx="38">
                  <c:v>0</c:v>
                </c:pt>
                <c:pt idx="39">
                  <c:v>#N/A</c:v>
                </c:pt>
                <c:pt idx="40">
                  <c:v>-2.4374202520352814E-2</c:v>
                </c:pt>
                <c:pt idx="41">
                  <c:v>#N/A</c:v>
                </c:pt>
                <c:pt idx="42">
                  <c:v>-1.6285176376516358E-2</c:v>
                </c:pt>
                <c:pt idx="43">
                  <c:v>#N/A</c:v>
                </c:pt>
                <c:pt idx="44">
                  <c:v>0</c:v>
                </c:pt>
                <c:pt idx="45">
                  <c:v>0</c:v>
                </c:pt>
                <c:pt idx="46">
                  <c:v>-6.4163530846833659E-3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-1.112449096271659E-3</c:v>
                </c:pt>
                <c:pt idx="51">
                  <c:v>-3.7495966304118333E-4</c:v>
                </c:pt>
                <c:pt idx="52">
                  <c:v>0</c:v>
                </c:pt>
                <c:pt idx="53">
                  <c:v>-1.6956750298889171E-3</c:v>
                </c:pt>
                <c:pt idx="54">
                  <c:v>-4.7387822489416533E-3</c:v>
                </c:pt>
                <c:pt idx="55">
                  <c:v>-5.9858361895341588E-3</c:v>
                </c:pt>
                <c:pt idx="56">
                  <c:v>-6.8597628147194153E-3</c:v>
                </c:pt>
                <c:pt idx="57">
                  <c:v>-1.0145835344077434E-3</c:v>
                </c:pt>
                <c:pt idx="58">
                  <c:v>-5.3185802648562774E-3</c:v>
                </c:pt>
                <c:pt idx="59">
                  <c:v>0</c:v>
                </c:pt>
                <c:pt idx="60">
                  <c:v>-7.4502047369382632E-3</c:v>
                </c:pt>
                <c:pt idx="61">
                  <c:v>-1.9020516173308573E-3</c:v>
                </c:pt>
                <c:pt idx="62">
                  <c:v>-1.788903607509984E-3</c:v>
                </c:pt>
                <c:pt idx="63">
                  <c:v>-7.8915584700360445E-4</c:v>
                </c:pt>
                <c:pt idx="64">
                  <c:v>-5.9210682078817672E-3</c:v>
                </c:pt>
                <c:pt idx="65">
                  <c:v>-5.0097353327540348E-3</c:v>
                </c:pt>
                <c:pt idx="66">
                  <c:v>0</c:v>
                </c:pt>
                <c:pt idx="67">
                  <c:v>-4.9093541509936146E-3</c:v>
                </c:pt>
                <c:pt idx="68">
                  <c:v>-2.0465241760348595E-3</c:v>
                </c:pt>
                <c:pt idx="69">
                  <c:v>-1.2336492008558199E-3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9C-444E-BA0B-03D73FCB70AF}"/>
            </c:ext>
          </c:extLst>
        </c:ser>
        <c:ser>
          <c:idx val="4"/>
          <c:order val="2"/>
          <c:tx>
            <c:strRef>
              <c:f>te!$A$12</c:f>
              <c:strCache>
                <c:ptCount val="1"/>
                <c:pt idx="0">
                  <c:v>Croissant</c:v>
                </c:pt>
              </c:strCache>
            </c:strRef>
          </c:tx>
          <c:spPr>
            <a:solidFill>
              <a:srgbClr val="B5FF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CH!$C$13:$C$82</c:f>
              <c:strCache>
                <c:ptCount val="70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2021:1</c:v>
                </c:pt>
              </c:strCache>
            </c:strRef>
          </c:cat>
          <c:val>
            <c:numRef>
              <c:f>ch_verkettung!$V$5:$V$74</c:f>
              <c:numCache>
                <c:formatCode>0.000</c:formatCode>
                <c:ptCount val="70"/>
                <c:pt idx="0">
                  <c:v>0.51</c:v>
                </c:pt>
                <c:pt idx="1">
                  <c:v>#N/A</c:v>
                </c:pt>
                <c:pt idx="2">
                  <c:v>0.57999999999999996</c:v>
                </c:pt>
                <c:pt idx="3">
                  <c:v>#N/A</c:v>
                </c:pt>
                <c:pt idx="4">
                  <c:v>0.68</c:v>
                </c:pt>
                <c:pt idx="5">
                  <c:v>#N/A</c:v>
                </c:pt>
                <c:pt idx="6">
                  <c:v>0.5</c:v>
                </c:pt>
                <c:pt idx="7">
                  <c:v>#N/A</c:v>
                </c:pt>
                <c:pt idx="8">
                  <c:v>0.06</c:v>
                </c:pt>
                <c:pt idx="9">
                  <c:v>#N/A</c:v>
                </c:pt>
                <c:pt idx="10">
                  <c:v>7.0000000000000007E-2</c:v>
                </c:pt>
                <c:pt idx="11">
                  <c:v>#N/A</c:v>
                </c:pt>
                <c:pt idx="12">
                  <c:v>0.15</c:v>
                </c:pt>
                <c:pt idx="13">
                  <c:v>#N/A</c:v>
                </c:pt>
                <c:pt idx="14">
                  <c:v>0.39</c:v>
                </c:pt>
                <c:pt idx="15">
                  <c:v>#N/A</c:v>
                </c:pt>
                <c:pt idx="16">
                  <c:v>0.39</c:v>
                </c:pt>
                <c:pt idx="17">
                  <c:v>#N/A</c:v>
                </c:pt>
                <c:pt idx="18">
                  <c:v>0.11</c:v>
                </c:pt>
                <c:pt idx="19">
                  <c:v>#N/A</c:v>
                </c:pt>
                <c:pt idx="20">
                  <c:v>0.1330024503266509</c:v>
                </c:pt>
                <c:pt idx="21">
                  <c:v>#N/A</c:v>
                </c:pt>
                <c:pt idx="22">
                  <c:v>0.31281527183358854</c:v>
                </c:pt>
                <c:pt idx="23">
                  <c:v>#N/A</c:v>
                </c:pt>
                <c:pt idx="24">
                  <c:v>0.38053435521756945</c:v>
                </c:pt>
                <c:pt idx="25">
                  <c:v>#N/A</c:v>
                </c:pt>
                <c:pt idx="26">
                  <c:v>0.56683122301861066</c:v>
                </c:pt>
                <c:pt idx="27">
                  <c:v>#N/A</c:v>
                </c:pt>
                <c:pt idx="28">
                  <c:v>0.54575399033878336</c:v>
                </c:pt>
                <c:pt idx="29">
                  <c:v>#N/A</c:v>
                </c:pt>
                <c:pt idx="30">
                  <c:v>0.40622950102872579</c:v>
                </c:pt>
                <c:pt idx="31">
                  <c:v>#N/A</c:v>
                </c:pt>
                <c:pt idx="32">
                  <c:v>0.28039454468053399</c:v>
                </c:pt>
                <c:pt idx="33">
                  <c:v>#N/A</c:v>
                </c:pt>
                <c:pt idx="34">
                  <c:v>0.36930411169552746</c:v>
                </c:pt>
                <c:pt idx="35">
                  <c:v>#N/A</c:v>
                </c:pt>
                <c:pt idx="36">
                  <c:v>0.48703651361523242</c:v>
                </c:pt>
                <c:pt idx="37">
                  <c:v>#N/A</c:v>
                </c:pt>
                <c:pt idx="38">
                  <c:v>0.56241376305408852</c:v>
                </c:pt>
                <c:pt idx="39">
                  <c:v>#N/A</c:v>
                </c:pt>
                <c:pt idx="40">
                  <c:v>0.47275044203510286</c:v>
                </c:pt>
                <c:pt idx="41">
                  <c:v>#N/A</c:v>
                </c:pt>
                <c:pt idx="42">
                  <c:v>0.27512686364629324</c:v>
                </c:pt>
                <c:pt idx="43">
                  <c:v>#N/A</c:v>
                </c:pt>
                <c:pt idx="44">
                  <c:v>9.4058351103667975E-2</c:v>
                </c:pt>
                <c:pt idx="45">
                  <c:v>8.6348488121835432E-2</c:v>
                </c:pt>
                <c:pt idx="46">
                  <c:v>0.17707368866587364</c:v>
                </c:pt>
                <c:pt idx="47">
                  <c:v>0.2633378708751235</c:v>
                </c:pt>
                <c:pt idx="48">
                  <c:v>0.36386246755942975</c:v>
                </c:pt>
                <c:pt idx="49">
                  <c:v>0.36484265667347276</c:v>
                </c:pt>
                <c:pt idx="50">
                  <c:v>0.39404197785155126</c:v>
                </c:pt>
                <c:pt idx="51">
                  <c:v>0.43208962252211097</c:v>
                </c:pt>
                <c:pt idx="52">
                  <c:v>0.33286032849267844</c:v>
                </c:pt>
                <c:pt idx="53">
                  <c:v>0.32803671436030829</c:v>
                </c:pt>
                <c:pt idx="54">
                  <c:v>0.19815480605490934</c:v>
                </c:pt>
                <c:pt idx="55">
                  <c:v>0.13519929785091286</c:v>
                </c:pt>
                <c:pt idx="56">
                  <c:v>0.11727083209155642</c:v>
                </c:pt>
                <c:pt idx="57">
                  <c:v>9.9379997971682066E-2</c:v>
                </c:pt>
                <c:pt idx="58">
                  <c:v>7.0621757941165958E-2</c:v>
                </c:pt>
                <c:pt idx="59">
                  <c:v>9.3369288200484971E-2</c:v>
                </c:pt>
                <c:pt idx="60">
                  <c:v>0.13890976110495248</c:v>
                </c:pt>
                <c:pt idx="61">
                  <c:v>9.2033385018789451E-2</c:v>
                </c:pt>
                <c:pt idx="62">
                  <c:v>0.13875809826302302</c:v>
                </c:pt>
                <c:pt idx="63">
                  <c:v>0.11984523487436924</c:v>
                </c:pt>
                <c:pt idx="64">
                  <c:v>0.17184225473188258</c:v>
                </c:pt>
                <c:pt idx="65">
                  <c:v>0.23840597423257165</c:v>
                </c:pt>
                <c:pt idx="66">
                  <c:v>0.29098881988104125</c:v>
                </c:pt>
                <c:pt idx="67">
                  <c:v>0.10171288533786342</c:v>
                </c:pt>
                <c:pt idx="68">
                  <c:v>0.32646200175935147</c:v>
                </c:pt>
                <c:pt idx="69">
                  <c:v>0.56894328318409138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9C-444E-BA0B-03D73FCB70AF}"/>
            </c:ext>
          </c:extLst>
        </c:ser>
        <c:ser>
          <c:idx val="5"/>
          <c:order val="3"/>
          <c:tx>
            <c:strRef>
              <c:f>te!$A$13</c:f>
              <c:strCache>
                <c:ptCount val="1"/>
                <c:pt idx="0">
                  <c:v>Fortement croissant</c:v>
                </c:pt>
              </c:strCache>
            </c:strRef>
          </c:tx>
          <c:spPr>
            <a:solidFill>
              <a:srgbClr val="02DC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CH!$C$13:$C$82</c:f>
              <c:strCache>
                <c:ptCount val="70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2021:1</c:v>
                </c:pt>
              </c:strCache>
            </c:strRef>
          </c:cat>
          <c:val>
            <c:numRef>
              <c:f>ch_verkettung!$W$5:$W$74</c:f>
              <c:numCache>
                <c:formatCode>0.000</c:formatCode>
                <c:ptCount val="70"/>
                <c:pt idx="0">
                  <c:v>0.1</c:v>
                </c:pt>
                <c:pt idx="1">
                  <c:v>#N/A</c:v>
                </c:pt>
                <c:pt idx="2">
                  <c:v>0.15</c:v>
                </c:pt>
                <c:pt idx="3">
                  <c:v>#N/A</c:v>
                </c:pt>
                <c:pt idx="4">
                  <c:v>0.18</c:v>
                </c:pt>
                <c:pt idx="5">
                  <c:v>#N/A</c:v>
                </c:pt>
                <c:pt idx="6">
                  <c:v>0.11</c:v>
                </c:pt>
                <c:pt idx="7">
                  <c:v>#N/A</c:v>
                </c:pt>
                <c:pt idx="8">
                  <c:v>0</c:v>
                </c:pt>
                <c:pt idx="9">
                  <c:v>#N/A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  <c:pt idx="14">
                  <c:v>0</c:v>
                </c:pt>
                <c:pt idx="15">
                  <c:v>#N/A</c:v>
                </c:pt>
                <c:pt idx="16">
                  <c:v>0</c:v>
                </c:pt>
                <c:pt idx="17">
                  <c:v>#N/A</c:v>
                </c:pt>
                <c:pt idx="18">
                  <c:v>0</c:v>
                </c:pt>
                <c:pt idx="19">
                  <c:v>#N/A</c:v>
                </c:pt>
                <c:pt idx="20">
                  <c:v>0</c:v>
                </c:pt>
                <c:pt idx="21">
                  <c:v>#N/A</c:v>
                </c:pt>
                <c:pt idx="22">
                  <c:v>0</c:v>
                </c:pt>
                <c:pt idx="23">
                  <c:v>#N/A</c:v>
                </c:pt>
                <c:pt idx="24">
                  <c:v>2.8773113957469242E-2</c:v>
                </c:pt>
                <c:pt idx="25">
                  <c:v>#N/A</c:v>
                </c:pt>
                <c:pt idx="26">
                  <c:v>2.4098210535737651E-2</c:v>
                </c:pt>
                <c:pt idx="27">
                  <c:v>#N/A</c:v>
                </c:pt>
                <c:pt idx="28">
                  <c:v>4.8623465066826764E-2</c:v>
                </c:pt>
                <c:pt idx="29">
                  <c:v>#N/A</c:v>
                </c:pt>
                <c:pt idx="30">
                  <c:v>8.4595191450667091E-3</c:v>
                </c:pt>
                <c:pt idx="31">
                  <c:v>#N/A</c:v>
                </c:pt>
                <c:pt idx="32">
                  <c:v>1.4617395624975632E-2</c:v>
                </c:pt>
                <c:pt idx="33">
                  <c:v>#N/A</c:v>
                </c:pt>
                <c:pt idx="34">
                  <c:v>0</c:v>
                </c:pt>
                <c:pt idx="35">
                  <c:v>#N/A</c:v>
                </c:pt>
                <c:pt idx="36">
                  <c:v>5.315962173610525E-2</c:v>
                </c:pt>
                <c:pt idx="37">
                  <c:v>#N/A</c:v>
                </c:pt>
                <c:pt idx="38">
                  <c:v>3.7328846114077253E-2</c:v>
                </c:pt>
                <c:pt idx="39">
                  <c:v>#N/A</c:v>
                </c:pt>
                <c:pt idx="40">
                  <c:v>3.8176196118705083E-2</c:v>
                </c:pt>
                <c:pt idx="41">
                  <c:v>#N/A</c:v>
                </c:pt>
                <c:pt idx="42">
                  <c:v>2.6785547874401947E-2</c:v>
                </c:pt>
                <c:pt idx="43">
                  <c:v>#N/A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5.6453711147325539E-3</c:v>
                </c:pt>
                <c:pt idx="48">
                  <c:v>1.3226121820148859E-2</c:v>
                </c:pt>
                <c:pt idx="49">
                  <c:v>9.5690980100198095E-3</c:v>
                </c:pt>
                <c:pt idx="50">
                  <c:v>1.2268854582241943E-2</c:v>
                </c:pt>
                <c:pt idx="51">
                  <c:v>1.0092959043134493E-2</c:v>
                </c:pt>
                <c:pt idx="52">
                  <c:v>5.9374883956855541E-3</c:v>
                </c:pt>
                <c:pt idx="53">
                  <c:v>1.0857285260602005E-2</c:v>
                </c:pt>
                <c:pt idx="54">
                  <c:v>9.1107645257296494E-3</c:v>
                </c:pt>
                <c:pt idx="55">
                  <c:v>2.31659507831593E-3</c:v>
                </c:pt>
                <c:pt idx="56">
                  <c:v>2.3302822878300865E-3</c:v>
                </c:pt>
                <c:pt idx="57">
                  <c:v>0</c:v>
                </c:pt>
                <c:pt idx="58">
                  <c:v>2.2520285169659415E-3</c:v>
                </c:pt>
                <c:pt idx="59">
                  <c:v>4.5713434152925402E-3</c:v>
                </c:pt>
                <c:pt idx="60">
                  <c:v>3.0716072533018678E-3</c:v>
                </c:pt>
                <c:pt idx="61">
                  <c:v>9.711631928533207E-4</c:v>
                </c:pt>
                <c:pt idx="62">
                  <c:v>7.7196691668925182E-3</c:v>
                </c:pt>
                <c:pt idx="63">
                  <c:v>0</c:v>
                </c:pt>
                <c:pt idx="64">
                  <c:v>5.0775058738039341E-3</c:v>
                </c:pt>
                <c:pt idx="65">
                  <c:v>1.7593451037071382E-3</c:v>
                </c:pt>
                <c:pt idx="66">
                  <c:v>2.9101365788743779E-3</c:v>
                </c:pt>
                <c:pt idx="67">
                  <c:v>2.8797068068004638E-3</c:v>
                </c:pt>
                <c:pt idx="68">
                  <c:v>7.6522023099818998E-3</c:v>
                </c:pt>
                <c:pt idx="69">
                  <c:v>2.5119751869915653E-2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9C-444E-BA0B-03D73FCB70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137603712"/>
        <c:axId val="137609600"/>
      </c:barChart>
      <c:lineChart>
        <c:grouping val="standard"/>
        <c:varyColors val="0"/>
        <c:ser>
          <c:idx val="0"/>
          <c:order val="4"/>
          <c:tx>
            <c:strRef>
              <c:f>te!$A$4</c:f>
              <c:strCache>
                <c:ptCount val="1"/>
                <c:pt idx="0">
                  <c:v>Indice des prix attendus (é. dt.)</c:v>
                </c:pt>
              </c:strCache>
            </c:strRef>
          </c:tx>
          <c:spPr>
            <a:ln w="50800">
              <a:solidFill>
                <a:srgbClr val="820000"/>
              </a:solidFill>
            </a:ln>
          </c:spPr>
          <c:marker>
            <c:symbol val="none"/>
          </c:marker>
          <c:dLbls>
            <c:delete val="1"/>
          </c:dLbls>
          <c:val>
            <c:numRef>
              <c:f>CH!$G$13:$G$82</c:f>
              <c:numCache>
                <c:formatCode>0.0</c:formatCode>
                <c:ptCount val="70"/>
                <c:pt idx="0">
                  <c:v>68</c:v>
                </c:pt>
                <c:pt idx="1">
                  <c:v>#N/A</c:v>
                </c:pt>
                <c:pt idx="2">
                  <c:v>84</c:v>
                </c:pt>
                <c:pt idx="3">
                  <c:v>#N/A</c:v>
                </c:pt>
                <c:pt idx="4">
                  <c:v>104</c:v>
                </c:pt>
                <c:pt idx="5">
                  <c:v>#N/A</c:v>
                </c:pt>
                <c:pt idx="6">
                  <c:v>65</c:v>
                </c:pt>
                <c:pt idx="7">
                  <c:v>#N/A</c:v>
                </c:pt>
                <c:pt idx="8">
                  <c:v>-76</c:v>
                </c:pt>
                <c:pt idx="9">
                  <c:v>#N/A</c:v>
                </c:pt>
                <c:pt idx="10">
                  <c:v>-47</c:v>
                </c:pt>
                <c:pt idx="11">
                  <c:v>#N/A</c:v>
                </c:pt>
                <c:pt idx="12">
                  <c:v>-12</c:v>
                </c:pt>
                <c:pt idx="13">
                  <c:v>#N/A</c:v>
                </c:pt>
                <c:pt idx="14">
                  <c:v>26</c:v>
                </c:pt>
                <c:pt idx="15">
                  <c:v>#N/A</c:v>
                </c:pt>
                <c:pt idx="16">
                  <c:v>18</c:v>
                </c:pt>
                <c:pt idx="17">
                  <c:v>#N/A</c:v>
                </c:pt>
                <c:pt idx="18">
                  <c:v>-40</c:v>
                </c:pt>
                <c:pt idx="19">
                  <c:v>#N/A</c:v>
                </c:pt>
                <c:pt idx="20">
                  <c:v>-32.068666047861392</c:v>
                </c:pt>
                <c:pt idx="21">
                  <c:v>#N/A</c:v>
                </c:pt>
                <c:pt idx="22">
                  <c:v>11.949152844569428</c:v>
                </c:pt>
                <c:pt idx="23">
                  <c:v>#N/A</c:v>
                </c:pt>
                <c:pt idx="24">
                  <c:v>29.785227492710074</c:v>
                </c:pt>
                <c:pt idx="25">
                  <c:v>#N/A</c:v>
                </c:pt>
                <c:pt idx="26">
                  <c:v>57.510723703688406</c:v>
                </c:pt>
                <c:pt idx="27">
                  <c:v>#N/A</c:v>
                </c:pt>
                <c:pt idx="28">
                  <c:v>59.223113351437682</c:v>
                </c:pt>
                <c:pt idx="29">
                  <c:v>#N/A</c:v>
                </c:pt>
                <c:pt idx="30">
                  <c:v>21.301048396002127</c:v>
                </c:pt>
                <c:pt idx="31">
                  <c:v>#N/A</c:v>
                </c:pt>
                <c:pt idx="32">
                  <c:v>10.824727239919774</c:v>
                </c:pt>
                <c:pt idx="33">
                  <c:v>#N/A</c:v>
                </c:pt>
                <c:pt idx="34">
                  <c:v>9.1918297144350785</c:v>
                </c:pt>
                <c:pt idx="35">
                  <c:v>#N/A</c:v>
                </c:pt>
                <c:pt idx="36">
                  <c:v>57.586471927870761</c:v>
                </c:pt>
                <c:pt idx="37">
                  <c:v>#N/A</c:v>
                </c:pt>
                <c:pt idx="38">
                  <c:v>53.200654210693422</c:v>
                </c:pt>
                <c:pt idx="39">
                  <c:v>#N/A</c:v>
                </c:pt>
                <c:pt idx="40">
                  <c:v>32.801281287251967</c:v>
                </c:pt>
                <c:pt idx="41">
                  <c:v>#N/A</c:v>
                </c:pt>
                <c:pt idx="42">
                  <c:v>10.345313125658842</c:v>
                </c:pt>
                <c:pt idx="43">
                  <c:v>#N/A</c:v>
                </c:pt>
                <c:pt idx="44">
                  <c:v>-15.4975088595943</c:v>
                </c:pt>
                <c:pt idx="45">
                  <c:v>-19.421996323183997</c:v>
                </c:pt>
                <c:pt idx="46">
                  <c:v>-8.3917333865371457</c:v>
                </c:pt>
                <c:pt idx="47">
                  <c:v>17.185203663735397</c:v>
                </c:pt>
                <c:pt idx="48">
                  <c:v>33.736306523302183</c:v>
                </c:pt>
                <c:pt idx="49">
                  <c:v>33.296064679725525</c:v>
                </c:pt>
                <c:pt idx="50">
                  <c:v>35.832744666867498</c:v>
                </c:pt>
                <c:pt idx="51">
                  <c:v>41.304150327000414</c:v>
                </c:pt>
                <c:pt idx="52">
                  <c:v>26.163419590682224</c:v>
                </c:pt>
                <c:pt idx="53">
                  <c:v>27.686990973409447</c:v>
                </c:pt>
                <c:pt idx="54">
                  <c:v>8.5723593257144408</c:v>
                </c:pt>
                <c:pt idx="55">
                  <c:v>-6.3045292111316407</c:v>
                </c:pt>
                <c:pt idx="56">
                  <c:v>-23.513956946694197</c:v>
                </c:pt>
                <c:pt idx="57">
                  <c:v>-10.95406506212351</c:v>
                </c:pt>
                <c:pt idx="58">
                  <c:v>-19.917669448127004</c:v>
                </c:pt>
                <c:pt idx="59">
                  <c:v>-14.598838875885972</c:v>
                </c:pt>
                <c:pt idx="60">
                  <c:v>-9.5813799029620732</c:v>
                </c:pt>
                <c:pt idx="61">
                  <c:v>-13.327364723421287</c:v>
                </c:pt>
                <c:pt idx="62">
                  <c:v>-7.0289702563444161</c:v>
                </c:pt>
                <c:pt idx="63">
                  <c:v>-6.4068996904110946</c:v>
                </c:pt>
                <c:pt idx="64">
                  <c:v>-0.46711692144040129</c:v>
                </c:pt>
                <c:pt idx="65">
                  <c:v>9.6603326053723588</c:v>
                </c:pt>
                <c:pt idx="66">
                  <c:v>18.370711003844249</c:v>
                </c:pt>
                <c:pt idx="67">
                  <c:v>-16.094069800386794</c:v>
                </c:pt>
                <c:pt idx="68">
                  <c:v>25.218400107457327</c:v>
                </c:pt>
                <c:pt idx="69">
                  <c:v>58.755849185058537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9C-444E-BA0B-03D73FCB70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7611520"/>
        <c:axId val="137613312"/>
      </c:lineChart>
      <c:catAx>
        <c:axId val="13760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  <a:prstDash val="solid"/>
          </a:ln>
        </c:spPr>
        <c:txPr>
          <a:bodyPr rot="-5400000" vert="horz" anchor="b" anchorCtr="0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609600"/>
        <c:crosses val="autoZero"/>
        <c:auto val="0"/>
        <c:lblAlgn val="r"/>
        <c:lblOffset val="100"/>
        <c:tickLblSkip val="2"/>
        <c:tickMarkSkip val="3"/>
        <c:noMultiLvlLbl val="0"/>
      </c:catAx>
      <c:valAx>
        <c:axId val="137609600"/>
        <c:scaling>
          <c:orientation val="minMax"/>
          <c:max val="1"/>
          <c:min val="-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te!$A$44</c:f>
              <c:strCache>
                <c:ptCount val="1"/>
                <c:pt idx="0">
                  <c:v>Proportion des réponses</c:v>
                </c:pt>
              </c:strCache>
            </c:strRef>
          </c:tx>
          <c:layout>
            <c:manualLayout>
              <c:xMode val="edge"/>
              <c:yMode val="edge"/>
              <c:x val="5.40160224377512E-3"/>
              <c:y val="0.28070527631102521"/>
            </c:manualLayout>
          </c:layout>
          <c:overlay val="0"/>
          <c:txPr>
            <a:bodyPr rot="-5400000" vert="horz"/>
            <a:lstStyle/>
            <a:p>
              <a:pPr>
                <a:defRPr sz="800"/>
              </a:pPr>
              <a:endParaRPr lang="de-DE"/>
            </a:p>
          </c:txPr>
        </c:title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603712"/>
        <c:crosses val="autoZero"/>
        <c:crossBetween val="between"/>
        <c:majorUnit val="0.2"/>
      </c:valAx>
      <c:catAx>
        <c:axId val="137611520"/>
        <c:scaling>
          <c:orientation val="minMax"/>
        </c:scaling>
        <c:delete val="1"/>
        <c:axPos val="b"/>
        <c:majorTickMark val="out"/>
        <c:minorTickMark val="none"/>
        <c:tickLblPos val="none"/>
        <c:crossAx val="137613312"/>
        <c:crosses val="autoZero"/>
        <c:auto val="1"/>
        <c:lblAlgn val="ctr"/>
        <c:lblOffset val="100"/>
        <c:noMultiLvlLbl val="0"/>
      </c:catAx>
      <c:valAx>
        <c:axId val="137613312"/>
        <c:scaling>
          <c:orientation val="minMax"/>
          <c:max val="200"/>
          <c:min val="-200"/>
        </c:scaling>
        <c:delete val="0"/>
        <c:axPos val="r"/>
        <c:title>
          <c:tx>
            <c:strRef>
              <c:f>te!$A$45</c:f>
              <c:strCache>
                <c:ptCount val="1"/>
                <c:pt idx="0">
                  <c:v>Points d’indice</c:v>
                </c:pt>
              </c:strCache>
            </c:strRef>
          </c:tx>
          <c:layout>
            <c:manualLayout>
              <c:xMode val="edge"/>
              <c:yMode val="edge"/>
              <c:x val="0.96848844027475289"/>
              <c:y val="0.32855528928449168"/>
            </c:manualLayout>
          </c:layout>
          <c:overlay val="0"/>
          <c:txPr>
            <a:bodyPr rot="-5400000" vert="horz"/>
            <a:lstStyle/>
            <a:p>
              <a:pPr>
                <a:defRPr sz="800"/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37611520"/>
        <c:crosses val="max"/>
        <c:crossBetween val="between"/>
        <c:majorUnit val="4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1321271011336369E-2"/>
          <c:y val="0.92413557001027058"/>
          <c:w val="0.89999986038979185"/>
          <c:h val="6.0195138651146909E-2"/>
        </c:manualLayout>
      </c:layout>
      <c:overlay val="0"/>
      <c:txPr>
        <a:bodyPr/>
        <a:lstStyle/>
        <a:p>
          <a:pPr>
            <a:defRPr sz="800"/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72" footer="0.4921259845000057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9310419106552E-2"/>
          <c:y val="3.7592235571727306E-2"/>
          <c:w val="0.83710552102267222"/>
          <c:h val="0.75493764534596453"/>
        </c:manualLayout>
      </c:layout>
      <c:areaChart>
        <c:grouping val="stacked"/>
        <c:varyColors val="0"/>
        <c:ser>
          <c:idx val="2"/>
          <c:order val="1"/>
          <c:spPr>
            <a:noFill/>
          </c:spPr>
          <c:cat>
            <c:strRef>
              <c:f>ch_verkettung!$I$5:$I$61</c:f>
              <c:strCache>
                <c:ptCount val="57"/>
                <c:pt idx="0">
                  <c:v>1986_4</c:v>
                </c:pt>
                <c:pt idx="1">
                  <c:v>1987_2</c:v>
                </c:pt>
                <c:pt idx="2">
                  <c:v>1987_4</c:v>
                </c:pt>
                <c:pt idx="3">
                  <c:v>1988_2</c:v>
                </c:pt>
                <c:pt idx="4">
                  <c:v>1988_4</c:v>
                </c:pt>
                <c:pt idx="5">
                  <c:v>1989_2</c:v>
                </c:pt>
                <c:pt idx="6">
                  <c:v>1989_4</c:v>
                </c:pt>
                <c:pt idx="7">
                  <c:v>1990_2</c:v>
                </c:pt>
                <c:pt idx="8">
                  <c:v>1990_4</c:v>
                </c:pt>
                <c:pt idx="9">
                  <c:v>1991_2</c:v>
                </c:pt>
                <c:pt idx="10">
                  <c:v>1991_4</c:v>
                </c:pt>
                <c:pt idx="11">
                  <c:v>1992_2</c:v>
                </c:pt>
                <c:pt idx="12">
                  <c:v>1992_4</c:v>
                </c:pt>
                <c:pt idx="13">
                  <c:v>1993_2</c:v>
                </c:pt>
                <c:pt idx="14">
                  <c:v>1993_4</c:v>
                </c:pt>
                <c:pt idx="15">
                  <c:v>1994_2</c:v>
                </c:pt>
                <c:pt idx="16">
                  <c:v>1994_4</c:v>
                </c:pt>
                <c:pt idx="17">
                  <c:v>1995_2</c:v>
                </c:pt>
                <c:pt idx="18">
                  <c:v>1995_4</c:v>
                </c:pt>
                <c:pt idx="19">
                  <c:v>1996_2</c:v>
                </c:pt>
                <c:pt idx="20">
                  <c:v>1996_4</c:v>
                </c:pt>
                <c:pt idx="21">
                  <c:v>1997_2</c:v>
                </c:pt>
                <c:pt idx="22">
                  <c:v>1997_4</c:v>
                </c:pt>
                <c:pt idx="23">
                  <c:v>1998_2</c:v>
                </c:pt>
                <c:pt idx="24">
                  <c:v>1998_4</c:v>
                </c:pt>
                <c:pt idx="25">
                  <c:v>1999_2</c:v>
                </c:pt>
                <c:pt idx="26">
                  <c:v>1999_4</c:v>
                </c:pt>
                <c:pt idx="27">
                  <c:v>2000_2</c:v>
                </c:pt>
                <c:pt idx="28">
                  <c:v>2000_4</c:v>
                </c:pt>
                <c:pt idx="29">
                  <c:v>2001_2</c:v>
                </c:pt>
                <c:pt idx="30">
                  <c:v>2001_4</c:v>
                </c:pt>
                <c:pt idx="31">
                  <c:v>2002_2</c:v>
                </c:pt>
                <c:pt idx="32">
                  <c:v>2002_4</c:v>
                </c:pt>
                <c:pt idx="33">
                  <c:v>2003_2</c:v>
                </c:pt>
                <c:pt idx="34">
                  <c:v>2003_4</c:v>
                </c:pt>
                <c:pt idx="35">
                  <c:v>2004_2</c:v>
                </c:pt>
                <c:pt idx="36">
                  <c:v>2004_4</c:v>
                </c:pt>
                <c:pt idx="37">
                  <c:v>2005_2</c:v>
                </c:pt>
                <c:pt idx="38">
                  <c:v>2005_4</c:v>
                </c:pt>
                <c:pt idx="39">
                  <c:v>2006_2</c:v>
                </c:pt>
                <c:pt idx="40">
                  <c:v>2006_4</c:v>
                </c:pt>
                <c:pt idx="41">
                  <c:v>2007_2</c:v>
                </c:pt>
                <c:pt idx="42">
                  <c:v>2007_4</c:v>
                </c:pt>
                <c:pt idx="43">
                  <c:v>2008_2</c:v>
                </c:pt>
                <c:pt idx="44">
                  <c:v>2008_4</c:v>
                </c:pt>
                <c:pt idx="45">
                  <c:v>2009_2</c:v>
                </c:pt>
                <c:pt idx="46">
                  <c:v>2009_4</c:v>
                </c:pt>
                <c:pt idx="47">
                  <c:v>2010_2</c:v>
                </c:pt>
                <c:pt idx="48">
                  <c:v>2010_4</c:v>
                </c:pt>
                <c:pt idx="49">
                  <c:v>2011_2</c:v>
                </c:pt>
                <c:pt idx="50">
                  <c:v>2011_4</c:v>
                </c:pt>
                <c:pt idx="51">
                  <c:v>2012_2</c:v>
                </c:pt>
                <c:pt idx="52">
                  <c:v>2012_4</c:v>
                </c:pt>
                <c:pt idx="53">
                  <c:v>2013_2</c:v>
                </c:pt>
                <c:pt idx="54">
                  <c:v>2013_4</c:v>
                </c:pt>
                <c:pt idx="55">
                  <c:v>2014_2</c:v>
                </c:pt>
                <c:pt idx="56">
                  <c:v>2014_4</c:v>
                </c:pt>
              </c:strCache>
            </c:strRef>
          </c:cat>
          <c:val>
            <c:numRef>
              <c:f>ch_verkettung!$AJ$5:$AJ$72</c:f>
              <c:numCache>
                <c:formatCode>0.0</c:formatCode>
                <c:ptCount val="68"/>
                <c:pt idx="0">
                  <c:v>68</c:v>
                </c:pt>
                <c:pt idx="1">
                  <c:v>76</c:v>
                </c:pt>
                <c:pt idx="2">
                  <c:v>84</c:v>
                </c:pt>
                <c:pt idx="3">
                  <c:v>94</c:v>
                </c:pt>
                <c:pt idx="4">
                  <c:v>104</c:v>
                </c:pt>
                <c:pt idx="5">
                  <c:v>84.5</c:v>
                </c:pt>
                <c:pt idx="6">
                  <c:v>65</c:v>
                </c:pt>
                <c:pt idx="7">
                  <c:v>-5.5</c:v>
                </c:pt>
                <c:pt idx="8">
                  <c:v>-76</c:v>
                </c:pt>
                <c:pt idx="9">
                  <c:v>-61.5</c:v>
                </c:pt>
                <c:pt idx="10">
                  <c:v>-47</c:v>
                </c:pt>
                <c:pt idx="11">
                  <c:v>-29.5</c:v>
                </c:pt>
                <c:pt idx="12">
                  <c:v>-12</c:v>
                </c:pt>
                <c:pt idx="13">
                  <c:v>7</c:v>
                </c:pt>
                <c:pt idx="14">
                  <c:v>26</c:v>
                </c:pt>
                <c:pt idx="15">
                  <c:v>22</c:v>
                </c:pt>
                <c:pt idx="16">
                  <c:v>18</c:v>
                </c:pt>
                <c:pt idx="17">
                  <c:v>-11</c:v>
                </c:pt>
                <c:pt idx="18">
                  <c:v>-40</c:v>
                </c:pt>
                <c:pt idx="19">
                  <c:v>-36.034333023930699</c:v>
                </c:pt>
                <c:pt idx="20">
                  <c:v>-32.068666047861392</c:v>
                </c:pt>
                <c:pt idx="21">
                  <c:v>-10.059756601645983</c:v>
                </c:pt>
                <c:pt idx="22">
                  <c:v>11.949152844569428</c:v>
                </c:pt>
                <c:pt idx="23">
                  <c:v>20.867190168639752</c:v>
                </c:pt>
                <c:pt idx="24">
                  <c:v>29.785227492710074</c:v>
                </c:pt>
                <c:pt idx="25">
                  <c:v>43.647975598199238</c:v>
                </c:pt>
                <c:pt idx="26">
                  <c:v>57.510723703688406</c:v>
                </c:pt>
                <c:pt idx="27">
                  <c:v>58.366918527563044</c:v>
                </c:pt>
                <c:pt idx="28">
                  <c:v>59.223113351437675</c:v>
                </c:pt>
                <c:pt idx="29">
                  <c:v>40.262080873719903</c:v>
                </c:pt>
                <c:pt idx="30">
                  <c:v>21.301048396002127</c:v>
                </c:pt>
                <c:pt idx="31">
                  <c:v>16.062887817960949</c:v>
                </c:pt>
                <c:pt idx="32">
                  <c:v>10.824727239919774</c:v>
                </c:pt>
                <c:pt idx="33">
                  <c:v>10.008278477177427</c:v>
                </c:pt>
                <c:pt idx="34">
                  <c:v>9.1918297144350785</c:v>
                </c:pt>
                <c:pt idx="35">
                  <c:v>33.389150821152917</c:v>
                </c:pt>
                <c:pt idx="36">
                  <c:v>57.586471927870761</c:v>
                </c:pt>
                <c:pt idx="37">
                  <c:v>55.393563069282095</c:v>
                </c:pt>
                <c:pt idx="38">
                  <c:v>53.200654210693422</c:v>
                </c:pt>
                <c:pt idx="39">
                  <c:v>43.000967748972698</c:v>
                </c:pt>
                <c:pt idx="40">
                  <c:v>32.801281287251967</c:v>
                </c:pt>
                <c:pt idx="41">
                  <c:v>21.573297206455404</c:v>
                </c:pt>
                <c:pt idx="42">
                  <c:v>10.345313125658842</c:v>
                </c:pt>
                <c:pt idx="43">
                  <c:v>-2.5760978669677286</c:v>
                </c:pt>
                <c:pt idx="44">
                  <c:v>-15.4975088595943</c:v>
                </c:pt>
                <c:pt idx="45">
                  <c:v>-19.421996323183997</c:v>
                </c:pt>
                <c:pt idx="46">
                  <c:v>-8.3917333865371457</c:v>
                </c:pt>
                <c:pt idx="47">
                  <c:v>17.185203663735397</c:v>
                </c:pt>
                <c:pt idx="48">
                  <c:v>33.736306523302183</c:v>
                </c:pt>
                <c:pt idx="49">
                  <c:v>34.784525595084844</c:v>
                </c:pt>
                <c:pt idx="50">
                  <c:v>35.832744666867498</c:v>
                </c:pt>
                <c:pt idx="51">
                  <c:v>41.304150327000414</c:v>
                </c:pt>
                <c:pt idx="52">
                  <c:v>26.163419590682224</c:v>
                </c:pt>
                <c:pt idx="53">
                  <c:v>27.686990973409447</c:v>
                </c:pt>
                <c:pt idx="54">
                  <c:v>8.5723593257144408</c:v>
                </c:pt>
                <c:pt idx="55">
                  <c:v>-6.3045292111316407</c:v>
                </c:pt>
                <c:pt idx="56">
                  <c:v>-23.513956946694197</c:v>
                </c:pt>
                <c:pt idx="57">
                  <c:v>-10.95406506212351</c:v>
                </c:pt>
                <c:pt idx="58">
                  <c:v>-19.917669448127004</c:v>
                </c:pt>
                <c:pt idx="59">
                  <c:v>-14.598838875885972</c:v>
                </c:pt>
                <c:pt idx="60">
                  <c:v>-9.5813799029620732</c:v>
                </c:pt>
                <c:pt idx="61">
                  <c:v>-13.327364723421287</c:v>
                </c:pt>
                <c:pt idx="62">
                  <c:v>-7.0289702563444161</c:v>
                </c:pt>
                <c:pt idx="63">
                  <c:v>-6.4068996904110946</c:v>
                </c:pt>
                <c:pt idx="64">
                  <c:v>-0.46711692144040129</c:v>
                </c:pt>
                <c:pt idx="65">
                  <c:v>9.6603326053723588</c:v>
                </c:pt>
                <c:pt idx="66">
                  <c:v>18.370711003844249</c:v>
                </c:pt>
                <c:pt idx="67">
                  <c:v>-16.094069800386794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15-4CA1-91F1-B6340E239ECA}"/>
            </c:ext>
          </c:extLst>
        </c:ser>
        <c:ser>
          <c:idx val="3"/>
          <c:order val="2"/>
          <c:tx>
            <c:strRef>
              <c:f>te!$A$32</c:f>
              <c:strCache>
                <c:ptCount val="1"/>
                <c:pt idx="0">
                  <c:v>Attente trop pessimiste</c:v>
                </c:pt>
              </c:strCache>
            </c:strRef>
          </c:tx>
          <c:spPr>
            <a:solidFill>
              <a:srgbClr val="B5FF00"/>
            </a:solidFill>
          </c:spPr>
          <c:cat>
            <c:strRef>
              <c:f>ch_verkettung!$I$5:$I$61</c:f>
              <c:strCache>
                <c:ptCount val="57"/>
                <c:pt idx="0">
                  <c:v>1986_4</c:v>
                </c:pt>
                <c:pt idx="1">
                  <c:v>1987_2</c:v>
                </c:pt>
                <c:pt idx="2">
                  <c:v>1987_4</c:v>
                </c:pt>
                <c:pt idx="3">
                  <c:v>1988_2</c:v>
                </c:pt>
                <c:pt idx="4">
                  <c:v>1988_4</c:v>
                </c:pt>
                <c:pt idx="5">
                  <c:v>1989_2</c:v>
                </c:pt>
                <c:pt idx="6">
                  <c:v>1989_4</c:v>
                </c:pt>
                <c:pt idx="7">
                  <c:v>1990_2</c:v>
                </c:pt>
                <c:pt idx="8">
                  <c:v>1990_4</c:v>
                </c:pt>
                <c:pt idx="9">
                  <c:v>1991_2</c:v>
                </c:pt>
                <c:pt idx="10">
                  <c:v>1991_4</c:v>
                </c:pt>
                <c:pt idx="11">
                  <c:v>1992_2</c:v>
                </c:pt>
                <c:pt idx="12">
                  <c:v>1992_4</c:v>
                </c:pt>
                <c:pt idx="13">
                  <c:v>1993_2</c:v>
                </c:pt>
                <c:pt idx="14">
                  <c:v>1993_4</c:v>
                </c:pt>
                <c:pt idx="15">
                  <c:v>1994_2</c:v>
                </c:pt>
                <c:pt idx="16">
                  <c:v>1994_4</c:v>
                </c:pt>
                <c:pt idx="17">
                  <c:v>1995_2</c:v>
                </c:pt>
                <c:pt idx="18">
                  <c:v>1995_4</c:v>
                </c:pt>
                <c:pt idx="19">
                  <c:v>1996_2</c:v>
                </c:pt>
                <c:pt idx="20">
                  <c:v>1996_4</c:v>
                </c:pt>
                <c:pt idx="21">
                  <c:v>1997_2</c:v>
                </c:pt>
                <c:pt idx="22">
                  <c:v>1997_4</c:v>
                </c:pt>
                <c:pt idx="23">
                  <c:v>1998_2</c:v>
                </c:pt>
                <c:pt idx="24">
                  <c:v>1998_4</c:v>
                </c:pt>
                <c:pt idx="25">
                  <c:v>1999_2</c:v>
                </c:pt>
                <c:pt idx="26">
                  <c:v>1999_4</c:v>
                </c:pt>
                <c:pt idx="27">
                  <c:v>2000_2</c:v>
                </c:pt>
                <c:pt idx="28">
                  <c:v>2000_4</c:v>
                </c:pt>
                <c:pt idx="29">
                  <c:v>2001_2</c:v>
                </c:pt>
                <c:pt idx="30">
                  <c:v>2001_4</c:v>
                </c:pt>
                <c:pt idx="31">
                  <c:v>2002_2</c:v>
                </c:pt>
                <c:pt idx="32">
                  <c:v>2002_4</c:v>
                </c:pt>
                <c:pt idx="33">
                  <c:v>2003_2</c:v>
                </c:pt>
                <c:pt idx="34">
                  <c:v>2003_4</c:v>
                </c:pt>
                <c:pt idx="35">
                  <c:v>2004_2</c:v>
                </c:pt>
                <c:pt idx="36">
                  <c:v>2004_4</c:v>
                </c:pt>
                <c:pt idx="37">
                  <c:v>2005_2</c:v>
                </c:pt>
                <c:pt idx="38">
                  <c:v>2005_4</c:v>
                </c:pt>
                <c:pt idx="39">
                  <c:v>2006_2</c:v>
                </c:pt>
                <c:pt idx="40">
                  <c:v>2006_4</c:v>
                </c:pt>
                <c:pt idx="41">
                  <c:v>2007_2</c:v>
                </c:pt>
                <c:pt idx="42">
                  <c:v>2007_4</c:v>
                </c:pt>
                <c:pt idx="43">
                  <c:v>2008_2</c:v>
                </c:pt>
                <c:pt idx="44">
                  <c:v>2008_4</c:v>
                </c:pt>
                <c:pt idx="45">
                  <c:v>2009_2</c:v>
                </c:pt>
                <c:pt idx="46">
                  <c:v>2009_4</c:v>
                </c:pt>
                <c:pt idx="47">
                  <c:v>2010_2</c:v>
                </c:pt>
                <c:pt idx="48">
                  <c:v>2010_4</c:v>
                </c:pt>
                <c:pt idx="49">
                  <c:v>2011_2</c:v>
                </c:pt>
                <c:pt idx="50">
                  <c:v>2011_4</c:v>
                </c:pt>
                <c:pt idx="51">
                  <c:v>2012_2</c:v>
                </c:pt>
                <c:pt idx="52">
                  <c:v>2012_4</c:v>
                </c:pt>
                <c:pt idx="53">
                  <c:v>2013_2</c:v>
                </c:pt>
                <c:pt idx="54">
                  <c:v>2013_4</c:v>
                </c:pt>
                <c:pt idx="55">
                  <c:v>2014_2</c:v>
                </c:pt>
                <c:pt idx="56">
                  <c:v>2014_4</c:v>
                </c:pt>
              </c:strCache>
            </c:strRef>
          </c:cat>
          <c:val>
            <c:numRef>
              <c:f>ch_verkettung!$AK$5:$AK$72</c:f>
              <c:numCache>
                <c:formatCode>0.0</c:formatCode>
                <c:ptCount val="68"/>
                <c:pt idx="0">
                  <c:v>28</c:v>
                </c:pt>
                <c:pt idx="1">
                  <c:v>38</c:v>
                </c:pt>
                <c:pt idx="2">
                  <c:v>48</c:v>
                </c:pt>
                <c:pt idx="3">
                  <c:v>36.5</c:v>
                </c:pt>
                <c:pt idx="4">
                  <c:v>25</c:v>
                </c:pt>
                <c:pt idx="5">
                  <c:v>12.5</c:v>
                </c:pt>
                <c:pt idx="6">
                  <c:v>0</c:v>
                </c:pt>
                <c:pt idx="7">
                  <c:v>5</c:v>
                </c:pt>
                <c:pt idx="8">
                  <c:v>10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29.097736771665435</c:v>
                </c:pt>
                <c:pt idx="34">
                  <c:v>58.19547354333087</c:v>
                </c:pt>
                <c:pt idx="35">
                  <c:v>36.659165248071886</c:v>
                </c:pt>
                <c:pt idx="36">
                  <c:v>15.12285695281291</c:v>
                </c:pt>
                <c:pt idx="37">
                  <c:v>23.834806635208555</c:v>
                </c:pt>
                <c:pt idx="38">
                  <c:v>32.546756317604199</c:v>
                </c:pt>
                <c:pt idx="39">
                  <c:v>23.912709226086012</c:v>
                </c:pt>
                <c:pt idx="40">
                  <c:v>15.278662134567824</c:v>
                </c:pt>
                <c:pt idx="41">
                  <c:v>10.79646775536785</c:v>
                </c:pt>
                <c:pt idx="42">
                  <c:v>6.3142733761678738</c:v>
                </c:pt>
                <c:pt idx="43">
                  <c:v>18.911352564674843</c:v>
                </c:pt>
                <c:pt idx="44">
                  <c:v>31.50843175318181</c:v>
                </c:pt>
                <c:pt idx="45">
                  <c:v>63.560344126554483</c:v>
                </c:pt>
                <c:pt idx="46">
                  <c:v>67.50039023646589</c:v>
                </c:pt>
                <c:pt idx="47">
                  <c:v>46.818348308639429</c:v>
                </c:pt>
                <c:pt idx="48">
                  <c:v>40.326341192937015</c:v>
                </c:pt>
                <c:pt idx="49">
                  <c:v>47.510132130775844</c:v>
                </c:pt>
                <c:pt idx="50">
                  <c:v>30.34419304593365</c:v>
                </c:pt>
                <c:pt idx="51">
                  <c:v>22.27316059302013</c:v>
                </c:pt>
                <c:pt idx="52">
                  <c:v>15.693153772481196</c:v>
                </c:pt>
                <c:pt idx="53">
                  <c:v>3.7131100699681845</c:v>
                </c:pt>
                <c:pt idx="54">
                  <c:v>0</c:v>
                </c:pt>
                <c:pt idx="55">
                  <c:v>13.944784984878313</c:v>
                </c:pt>
                <c:pt idx="56">
                  <c:v>29.79730470992877</c:v>
                </c:pt>
                <c:pt idx="57">
                  <c:v>19.017051074916139</c:v>
                </c:pt>
                <c:pt idx="58">
                  <c:v>28.119299229256381</c:v>
                </c:pt>
                <c:pt idx="59">
                  <c:v>20.917851312396461</c:v>
                </c:pt>
                <c:pt idx="60">
                  <c:v>20.473183495493359</c:v>
                </c:pt>
                <c:pt idx="61">
                  <c:v>26.604368272000588</c:v>
                </c:pt>
                <c:pt idx="62">
                  <c:v>24.400232495286915</c:v>
                </c:pt>
                <c:pt idx="63">
                  <c:v>34.228284383866026</c:v>
                </c:pt>
                <c:pt idx="64">
                  <c:v>37.209453294393413</c:v>
                </c:pt>
                <c:pt idx="65">
                  <c:v>22.166381614519842</c:v>
                </c:pt>
                <c:pt idx="66">
                  <c:v>28.280629023974825</c:v>
                </c:pt>
                <c:pt idx="67">
                  <c:v>97.870308002877067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15-4CA1-91F1-B6340E239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926144"/>
        <c:axId val="137927680"/>
      </c:areaChart>
      <c:areaChart>
        <c:grouping val="stacked"/>
        <c:varyColors val="0"/>
        <c:ser>
          <c:idx val="4"/>
          <c:order val="3"/>
          <c:spPr>
            <a:noFill/>
          </c:spPr>
          <c:val>
            <c:numRef>
              <c:f>ch_verkettung!$AL$5:$AL$72</c:f>
              <c:numCache>
                <c:formatCode>0.0</c:formatCode>
                <c:ptCount val="68"/>
                <c:pt idx="0">
                  <c:v>68</c:v>
                </c:pt>
                <c:pt idx="1">
                  <c:v>76</c:v>
                </c:pt>
                <c:pt idx="2">
                  <c:v>84</c:v>
                </c:pt>
                <c:pt idx="3">
                  <c:v>94</c:v>
                </c:pt>
                <c:pt idx="4">
                  <c:v>104</c:v>
                </c:pt>
                <c:pt idx="5">
                  <c:v>34.5</c:v>
                </c:pt>
                <c:pt idx="6">
                  <c:v>-35</c:v>
                </c:pt>
                <c:pt idx="7">
                  <c:v>-55.5</c:v>
                </c:pt>
                <c:pt idx="8">
                  <c:v>-76</c:v>
                </c:pt>
                <c:pt idx="9">
                  <c:v>-80</c:v>
                </c:pt>
                <c:pt idx="10">
                  <c:v>-84</c:v>
                </c:pt>
                <c:pt idx="11">
                  <c:v>-63.5</c:v>
                </c:pt>
                <c:pt idx="12">
                  <c:v>-43</c:v>
                </c:pt>
                <c:pt idx="13">
                  <c:v>-29</c:v>
                </c:pt>
                <c:pt idx="14">
                  <c:v>-15</c:v>
                </c:pt>
                <c:pt idx="15">
                  <c:v>-37</c:v>
                </c:pt>
                <c:pt idx="16">
                  <c:v>-59</c:v>
                </c:pt>
                <c:pt idx="17">
                  <c:v>-67.024601066194379</c:v>
                </c:pt>
                <c:pt idx="18">
                  <c:v>-75.049202132388743</c:v>
                </c:pt>
                <c:pt idx="19">
                  <c:v>-57.711241278494938</c:v>
                </c:pt>
                <c:pt idx="20">
                  <c:v>-40.373280424601134</c:v>
                </c:pt>
                <c:pt idx="21">
                  <c:v>-23.543447616693264</c:v>
                </c:pt>
                <c:pt idx="22">
                  <c:v>-6.7136148087853957</c:v>
                </c:pt>
                <c:pt idx="23">
                  <c:v>10.768875091355689</c:v>
                </c:pt>
                <c:pt idx="24">
                  <c:v>28.251364991496775</c:v>
                </c:pt>
                <c:pt idx="25">
                  <c:v>38.218226510839379</c:v>
                </c:pt>
                <c:pt idx="26">
                  <c:v>48.185088030181987</c:v>
                </c:pt>
                <c:pt idx="27">
                  <c:v>32.323090356561998</c:v>
                </c:pt>
                <c:pt idx="28">
                  <c:v>16.461092682942013</c:v>
                </c:pt>
                <c:pt idx="29">
                  <c:v>14.283769374463798</c:v>
                </c:pt>
                <c:pt idx="30">
                  <c:v>12.106446065985581</c:v>
                </c:pt>
                <c:pt idx="31">
                  <c:v>11.307403356776614</c:v>
                </c:pt>
                <c:pt idx="32">
                  <c:v>10.508360647567645</c:v>
                </c:pt>
                <c:pt idx="33">
                  <c:v>9.8500951810013611</c:v>
                </c:pt>
                <c:pt idx="34">
                  <c:v>9.1918297144350785</c:v>
                </c:pt>
                <c:pt idx="35">
                  <c:v>33.389150821152917</c:v>
                </c:pt>
                <c:pt idx="36">
                  <c:v>57.586471927870761</c:v>
                </c:pt>
                <c:pt idx="37">
                  <c:v>55.393563069282095</c:v>
                </c:pt>
                <c:pt idx="38">
                  <c:v>53.200654210693422</c:v>
                </c:pt>
                <c:pt idx="39">
                  <c:v>43.000967748972698</c:v>
                </c:pt>
                <c:pt idx="40">
                  <c:v>32.801281287251967</c:v>
                </c:pt>
                <c:pt idx="41">
                  <c:v>21.573297206455404</c:v>
                </c:pt>
                <c:pt idx="42">
                  <c:v>10.345313125658842</c:v>
                </c:pt>
                <c:pt idx="43">
                  <c:v>-2.5760978669677286</c:v>
                </c:pt>
                <c:pt idx="44">
                  <c:v>-15.4975088595943</c:v>
                </c:pt>
                <c:pt idx="45">
                  <c:v>-19.421996323183997</c:v>
                </c:pt>
                <c:pt idx="46">
                  <c:v>-8.3917333865371457</c:v>
                </c:pt>
                <c:pt idx="47">
                  <c:v>17.185203663735397</c:v>
                </c:pt>
                <c:pt idx="48">
                  <c:v>33.736306523302183</c:v>
                </c:pt>
                <c:pt idx="49">
                  <c:v>34.784525595084844</c:v>
                </c:pt>
                <c:pt idx="50">
                  <c:v>35.832744666867498</c:v>
                </c:pt>
                <c:pt idx="51">
                  <c:v>41.304150327000414</c:v>
                </c:pt>
                <c:pt idx="52">
                  <c:v>26.163419590682224</c:v>
                </c:pt>
                <c:pt idx="53">
                  <c:v>27.686990973409447</c:v>
                </c:pt>
                <c:pt idx="54">
                  <c:v>6.7784432039847644</c:v>
                </c:pt>
                <c:pt idx="55">
                  <c:v>-6.3045292111316407</c:v>
                </c:pt>
                <c:pt idx="56">
                  <c:v>-23.513956946694197</c:v>
                </c:pt>
                <c:pt idx="57">
                  <c:v>-10.95406506212351</c:v>
                </c:pt>
                <c:pt idx="58">
                  <c:v>-19.917669448127004</c:v>
                </c:pt>
                <c:pt idx="59">
                  <c:v>-14.598838875885972</c:v>
                </c:pt>
                <c:pt idx="60">
                  <c:v>-9.5813799029620732</c:v>
                </c:pt>
                <c:pt idx="61">
                  <c:v>-13.327364723421287</c:v>
                </c:pt>
                <c:pt idx="62">
                  <c:v>-7.0289702563444161</c:v>
                </c:pt>
                <c:pt idx="63">
                  <c:v>-6.4068996904110946</c:v>
                </c:pt>
                <c:pt idx="64">
                  <c:v>-0.46711692144040129</c:v>
                </c:pt>
                <c:pt idx="65">
                  <c:v>9.6603326053723588</c:v>
                </c:pt>
                <c:pt idx="66">
                  <c:v>18.370711003844249</c:v>
                </c:pt>
                <c:pt idx="67">
                  <c:v>-16.094069800386794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15-4CA1-91F1-B6340E239ECA}"/>
            </c:ext>
          </c:extLst>
        </c:ser>
        <c:ser>
          <c:idx val="5"/>
          <c:order val="4"/>
          <c:tx>
            <c:strRef>
              <c:f>te!$A$31</c:f>
              <c:strCache>
                <c:ptCount val="1"/>
                <c:pt idx="0">
                  <c:v>Attente trop optimiste</c:v>
                </c:pt>
              </c:strCache>
            </c:strRef>
          </c:tx>
          <c:spPr>
            <a:solidFill>
              <a:srgbClr val="FFBF00"/>
            </a:solidFill>
          </c:spPr>
          <c:val>
            <c:numRef>
              <c:f>ch_verkettung!$AM$5:$AM$72</c:f>
              <c:numCache>
                <c:formatCode>0.0</c:formatCode>
                <c:ptCount val="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</c:v>
                </c:pt>
                <c:pt idx="6">
                  <c:v>100</c:v>
                </c:pt>
                <c:pt idx="7">
                  <c:v>50</c:v>
                </c:pt>
                <c:pt idx="8">
                  <c:v>0</c:v>
                </c:pt>
                <c:pt idx="9">
                  <c:v>18.5</c:v>
                </c:pt>
                <c:pt idx="10">
                  <c:v>37</c:v>
                </c:pt>
                <c:pt idx="11">
                  <c:v>34</c:v>
                </c:pt>
                <c:pt idx="12">
                  <c:v>31</c:v>
                </c:pt>
                <c:pt idx="13">
                  <c:v>36</c:v>
                </c:pt>
                <c:pt idx="14">
                  <c:v>41</c:v>
                </c:pt>
                <c:pt idx="15">
                  <c:v>59</c:v>
                </c:pt>
                <c:pt idx="16">
                  <c:v>77</c:v>
                </c:pt>
                <c:pt idx="17">
                  <c:v>56.024601066194371</c:v>
                </c:pt>
                <c:pt idx="18">
                  <c:v>35.049202132388743</c:v>
                </c:pt>
                <c:pt idx="19">
                  <c:v>21.676908254564243</c:v>
                </c:pt>
                <c:pt idx="20">
                  <c:v>8.3046143767397425</c:v>
                </c:pt>
                <c:pt idx="21">
                  <c:v>13.483691015047283</c:v>
                </c:pt>
                <c:pt idx="22">
                  <c:v>18.662767653354823</c:v>
                </c:pt>
                <c:pt idx="23">
                  <c:v>10.098315077284061</c:v>
                </c:pt>
                <c:pt idx="24">
                  <c:v>1.5338625012132994</c:v>
                </c:pt>
                <c:pt idx="25">
                  <c:v>5.4297490873598591</c:v>
                </c:pt>
                <c:pt idx="26">
                  <c:v>9.3256356735064188</c:v>
                </c:pt>
                <c:pt idx="27">
                  <c:v>26.043828171001042</c:v>
                </c:pt>
                <c:pt idx="28">
                  <c:v>42.762020668495666</c:v>
                </c:pt>
                <c:pt idx="29">
                  <c:v>25.978311499256105</c:v>
                </c:pt>
                <c:pt idx="30">
                  <c:v>9.1946023300165454</c:v>
                </c:pt>
                <c:pt idx="31">
                  <c:v>4.755484461184337</c:v>
                </c:pt>
                <c:pt idx="32">
                  <c:v>0.31636659235212861</c:v>
                </c:pt>
                <c:pt idx="33">
                  <c:v>0.1581832961760643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1.7939161217296764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15-4CA1-91F1-B6340E239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938048"/>
        <c:axId val="137939584"/>
      </c:areaChart>
      <c:lineChart>
        <c:grouping val="standard"/>
        <c:varyColors val="0"/>
        <c:ser>
          <c:idx val="0"/>
          <c:order val="0"/>
          <c:tx>
            <c:strRef>
              <c:f>te!$A$17</c:f>
              <c:strCache>
                <c:ptCount val="1"/>
                <c:pt idx="0">
                  <c:v>Indice rétrospectif</c:v>
                </c:pt>
              </c:strCache>
            </c:strRef>
          </c:tx>
          <c:spPr>
            <a:ln w="50800">
              <a:solidFill>
                <a:srgbClr val="565656"/>
              </a:solidFill>
            </a:ln>
          </c:spPr>
          <c:marker>
            <c:symbol val="none"/>
          </c:marker>
          <c:cat>
            <c:strRef>
              <c:f>CH!$C$13:$C$82</c:f>
              <c:strCache>
                <c:ptCount val="70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2021:1</c:v>
                </c:pt>
              </c:strCache>
            </c:strRef>
          </c:cat>
          <c:val>
            <c:numRef>
              <c:f>ch_verkettung!$AI$5:$AI$72</c:f>
              <c:numCache>
                <c:formatCode>0.0</c:formatCode>
                <c:ptCount val="68"/>
                <c:pt idx="0">
                  <c:v>96</c:v>
                </c:pt>
                <c:pt idx="1">
                  <c:v>#N/A</c:v>
                </c:pt>
                <c:pt idx="2">
                  <c:v>132</c:v>
                </c:pt>
                <c:pt idx="3">
                  <c:v>#N/A</c:v>
                </c:pt>
                <c:pt idx="4">
                  <c:v>129</c:v>
                </c:pt>
                <c:pt idx="5">
                  <c:v>#N/A</c:v>
                </c:pt>
                <c:pt idx="6">
                  <c:v>-35</c:v>
                </c:pt>
                <c:pt idx="7">
                  <c:v>#N/A</c:v>
                </c:pt>
                <c:pt idx="8">
                  <c:v>-66</c:v>
                </c:pt>
                <c:pt idx="9">
                  <c:v>#N/A</c:v>
                </c:pt>
                <c:pt idx="10">
                  <c:v>-84</c:v>
                </c:pt>
                <c:pt idx="11">
                  <c:v>#N/A</c:v>
                </c:pt>
                <c:pt idx="12">
                  <c:v>-43</c:v>
                </c:pt>
                <c:pt idx="13">
                  <c:v>#N/A</c:v>
                </c:pt>
                <c:pt idx="14">
                  <c:v>-15</c:v>
                </c:pt>
                <c:pt idx="15">
                  <c:v>#N/A</c:v>
                </c:pt>
                <c:pt idx="16">
                  <c:v>-59</c:v>
                </c:pt>
                <c:pt idx="17">
                  <c:v>#N/A</c:v>
                </c:pt>
                <c:pt idx="18">
                  <c:v>-75.049202132388743</c:v>
                </c:pt>
                <c:pt idx="19">
                  <c:v>#N/A</c:v>
                </c:pt>
                <c:pt idx="20">
                  <c:v>-40.373280424601134</c:v>
                </c:pt>
                <c:pt idx="21">
                  <c:v>#N/A</c:v>
                </c:pt>
                <c:pt idx="22">
                  <c:v>-6.7136148087853957</c:v>
                </c:pt>
                <c:pt idx="23">
                  <c:v>#N/A</c:v>
                </c:pt>
                <c:pt idx="24">
                  <c:v>28.251364991496775</c:v>
                </c:pt>
                <c:pt idx="25">
                  <c:v>#N/A</c:v>
                </c:pt>
                <c:pt idx="26">
                  <c:v>48.185088030181987</c:v>
                </c:pt>
                <c:pt idx="27">
                  <c:v>#N/A</c:v>
                </c:pt>
                <c:pt idx="28">
                  <c:v>16.461092682942013</c:v>
                </c:pt>
                <c:pt idx="29">
                  <c:v>#N/A</c:v>
                </c:pt>
                <c:pt idx="30">
                  <c:v>12.106446065985581</c:v>
                </c:pt>
                <c:pt idx="31">
                  <c:v>#N/A</c:v>
                </c:pt>
                <c:pt idx="32">
                  <c:v>10.508360647567645</c:v>
                </c:pt>
                <c:pt idx="33">
                  <c:v>#N/A</c:v>
                </c:pt>
                <c:pt idx="34">
                  <c:v>67.38730325776595</c:v>
                </c:pt>
                <c:pt idx="35">
                  <c:v>#N/A</c:v>
                </c:pt>
                <c:pt idx="36">
                  <c:v>72.709328880683671</c:v>
                </c:pt>
                <c:pt idx="37">
                  <c:v>#N/A</c:v>
                </c:pt>
                <c:pt idx="38">
                  <c:v>85.747410528297621</c:v>
                </c:pt>
                <c:pt idx="39">
                  <c:v>#N/A</c:v>
                </c:pt>
                <c:pt idx="40">
                  <c:v>48.079943421819792</c:v>
                </c:pt>
                <c:pt idx="41">
                  <c:v>#N/A</c:v>
                </c:pt>
                <c:pt idx="42">
                  <c:v>16.659586501826716</c:v>
                </c:pt>
                <c:pt idx="43">
                  <c:v>6.0971874819536893</c:v>
                </c:pt>
                <c:pt idx="44">
                  <c:v>16.010922893587512</c:v>
                </c:pt>
                <c:pt idx="45">
                  <c:v>44.138347803370486</c:v>
                </c:pt>
                <c:pt idx="46">
                  <c:v>59.108656849928742</c:v>
                </c:pt>
                <c:pt idx="47">
                  <c:v>64.003551972374822</c:v>
                </c:pt>
                <c:pt idx="48">
                  <c:v>74.062647716239198</c:v>
                </c:pt>
                <c:pt idx="49">
                  <c:v>82.294657725860688</c:v>
                </c:pt>
                <c:pt idx="50">
                  <c:v>66.176937712801148</c:v>
                </c:pt>
                <c:pt idx="51">
                  <c:v>63.577310920020544</c:v>
                </c:pt>
                <c:pt idx="52">
                  <c:v>41.85657336316342</c:v>
                </c:pt>
                <c:pt idx="53">
                  <c:v>31.400101043377632</c:v>
                </c:pt>
                <c:pt idx="54">
                  <c:v>6.7784432039847644</c:v>
                </c:pt>
                <c:pt idx="55">
                  <c:v>7.6402557737466719</c:v>
                </c:pt>
                <c:pt idx="56">
                  <c:v>6.2833477632345742</c:v>
                </c:pt>
                <c:pt idx="57">
                  <c:v>8.0629860127926314</c:v>
                </c:pt>
                <c:pt idx="58">
                  <c:v>8.2016297811293768</c:v>
                </c:pt>
                <c:pt idx="59">
                  <c:v>6.3190124365104881</c:v>
                </c:pt>
                <c:pt idx="60">
                  <c:v>10.891803592531286</c:v>
                </c:pt>
                <c:pt idx="61">
                  <c:v>13.277003548579302</c:v>
                </c:pt>
                <c:pt idx="62">
                  <c:v>17.371262238942499</c:v>
                </c:pt>
                <c:pt idx="63">
                  <c:v>27.821384693454931</c:v>
                </c:pt>
                <c:pt idx="64">
                  <c:v>36.742336372953012</c:v>
                </c:pt>
                <c:pt idx="65">
                  <c:v>31.826714219892203</c:v>
                </c:pt>
                <c:pt idx="66">
                  <c:v>46.651340027819074</c:v>
                </c:pt>
                <c:pt idx="67">
                  <c:v>81.776238202490276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15-4CA1-91F1-B6340E239ECA}"/>
            </c:ext>
          </c:extLst>
        </c:ser>
        <c:ser>
          <c:idx val="1"/>
          <c:order val="5"/>
          <c:tx>
            <c:strRef>
              <c:f>te!$A$47</c:f>
              <c:strCache>
                <c:ptCount val="1"/>
                <c:pt idx="0">
                  <c:v>Indice des prix attendus HEV-FPRE</c:v>
                </c:pt>
              </c:strCache>
            </c:strRef>
          </c:tx>
          <c:spPr>
            <a:ln w="50800">
              <a:solidFill>
                <a:srgbClr val="820000"/>
              </a:solidFill>
            </a:ln>
          </c:spPr>
          <c:marker>
            <c:symbol val="none"/>
          </c:marker>
          <c:cat>
            <c:strRef>
              <c:f>CH!$C$13:$C$82</c:f>
              <c:strCache>
                <c:ptCount val="70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2021:1</c:v>
                </c:pt>
              </c:strCache>
            </c:strRef>
          </c:cat>
          <c:val>
            <c:numRef>
              <c:f>ch_verkettung!$AH$5:$AH$74</c:f>
              <c:numCache>
                <c:formatCode>0.0</c:formatCode>
                <c:ptCount val="70"/>
                <c:pt idx="0">
                  <c:v>68</c:v>
                </c:pt>
                <c:pt idx="1">
                  <c:v>#N/A</c:v>
                </c:pt>
                <c:pt idx="2">
                  <c:v>84</c:v>
                </c:pt>
                <c:pt idx="3">
                  <c:v>#N/A</c:v>
                </c:pt>
                <c:pt idx="4">
                  <c:v>104</c:v>
                </c:pt>
                <c:pt idx="5">
                  <c:v>#N/A</c:v>
                </c:pt>
                <c:pt idx="6">
                  <c:v>65</c:v>
                </c:pt>
                <c:pt idx="7">
                  <c:v>#N/A</c:v>
                </c:pt>
                <c:pt idx="8">
                  <c:v>-76</c:v>
                </c:pt>
                <c:pt idx="9">
                  <c:v>#N/A</c:v>
                </c:pt>
                <c:pt idx="10">
                  <c:v>-47</c:v>
                </c:pt>
                <c:pt idx="11">
                  <c:v>#N/A</c:v>
                </c:pt>
                <c:pt idx="12">
                  <c:v>-12</c:v>
                </c:pt>
                <c:pt idx="13">
                  <c:v>#N/A</c:v>
                </c:pt>
                <c:pt idx="14">
                  <c:v>26</c:v>
                </c:pt>
                <c:pt idx="15">
                  <c:v>#N/A</c:v>
                </c:pt>
                <c:pt idx="16">
                  <c:v>18</c:v>
                </c:pt>
                <c:pt idx="17">
                  <c:v>#N/A</c:v>
                </c:pt>
                <c:pt idx="18">
                  <c:v>-40</c:v>
                </c:pt>
                <c:pt idx="19">
                  <c:v>#N/A</c:v>
                </c:pt>
                <c:pt idx="20">
                  <c:v>-32.068666047861392</c:v>
                </c:pt>
                <c:pt idx="21">
                  <c:v>#N/A</c:v>
                </c:pt>
                <c:pt idx="22">
                  <c:v>11.949152844569428</c:v>
                </c:pt>
                <c:pt idx="23">
                  <c:v>#N/A</c:v>
                </c:pt>
                <c:pt idx="24">
                  <c:v>29.785227492710074</c:v>
                </c:pt>
                <c:pt idx="25">
                  <c:v>#N/A</c:v>
                </c:pt>
                <c:pt idx="26">
                  <c:v>57.510723703688406</c:v>
                </c:pt>
                <c:pt idx="27">
                  <c:v>#N/A</c:v>
                </c:pt>
                <c:pt idx="28">
                  <c:v>59.223113351437682</c:v>
                </c:pt>
                <c:pt idx="29">
                  <c:v>#N/A</c:v>
                </c:pt>
                <c:pt idx="30">
                  <c:v>21.301048396002127</c:v>
                </c:pt>
                <c:pt idx="31">
                  <c:v>#N/A</c:v>
                </c:pt>
                <c:pt idx="32">
                  <c:v>10.824727239919774</c:v>
                </c:pt>
                <c:pt idx="33">
                  <c:v>#N/A</c:v>
                </c:pt>
                <c:pt idx="34">
                  <c:v>9.1918297144350785</c:v>
                </c:pt>
                <c:pt idx="35">
                  <c:v>#N/A</c:v>
                </c:pt>
                <c:pt idx="36">
                  <c:v>57.586471927870761</c:v>
                </c:pt>
                <c:pt idx="37">
                  <c:v>#N/A</c:v>
                </c:pt>
                <c:pt idx="38">
                  <c:v>53.200654210693422</c:v>
                </c:pt>
                <c:pt idx="39">
                  <c:v>#N/A</c:v>
                </c:pt>
                <c:pt idx="40">
                  <c:v>32.801281287251967</c:v>
                </c:pt>
                <c:pt idx="41">
                  <c:v>#N/A</c:v>
                </c:pt>
                <c:pt idx="42">
                  <c:v>10.345313125658842</c:v>
                </c:pt>
                <c:pt idx="43">
                  <c:v>#N/A</c:v>
                </c:pt>
                <c:pt idx="44">
                  <c:v>-15.4975088595943</c:v>
                </c:pt>
                <c:pt idx="45">
                  <c:v>-19.421996323183997</c:v>
                </c:pt>
                <c:pt idx="46">
                  <c:v>-8.3917333865371457</c:v>
                </c:pt>
                <c:pt idx="47">
                  <c:v>17.185203663735397</c:v>
                </c:pt>
                <c:pt idx="48">
                  <c:v>33.736306523302183</c:v>
                </c:pt>
                <c:pt idx="49">
                  <c:v>34.784525595084844</c:v>
                </c:pt>
                <c:pt idx="50">
                  <c:v>35.832744666867498</c:v>
                </c:pt>
                <c:pt idx="51">
                  <c:v>41.304150327000414</c:v>
                </c:pt>
                <c:pt idx="52">
                  <c:v>26.163419590682224</c:v>
                </c:pt>
                <c:pt idx="53">
                  <c:v>27.686990973409447</c:v>
                </c:pt>
                <c:pt idx="54">
                  <c:v>8.5723593257144408</c:v>
                </c:pt>
                <c:pt idx="55">
                  <c:v>-6.3045292111316407</c:v>
                </c:pt>
                <c:pt idx="56">
                  <c:v>-23.513956946694197</c:v>
                </c:pt>
                <c:pt idx="57" formatCode="0.00">
                  <c:v>-10.95406506212351</c:v>
                </c:pt>
                <c:pt idx="58" formatCode="0.00">
                  <c:v>-19.917669448127004</c:v>
                </c:pt>
                <c:pt idx="59" formatCode="0.00">
                  <c:v>-14.598838875885972</c:v>
                </c:pt>
                <c:pt idx="60" formatCode="0.00">
                  <c:v>-9.5813799029620732</c:v>
                </c:pt>
                <c:pt idx="61" formatCode="0.00">
                  <c:v>-13.327364723421287</c:v>
                </c:pt>
                <c:pt idx="62" formatCode="0.00">
                  <c:v>-7.0289702563444161</c:v>
                </c:pt>
                <c:pt idx="63" formatCode="0.00">
                  <c:v>-6.4068996904110946</c:v>
                </c:pt>
                <c:pt idx="64" formatCode="0.00">
                  <c:v>-0.46711692144040129</c:v>
                </c:pt>
                <c:pt idx="65" formatCode="0.00">
                  <c:v>9.6603326053723588</c:v>
                </c:pt>
                <c:pt idx="66" formatCode="0.00">
                  <c:v>18.370711003844249</c:v>
                </c:pt>
                <c:pt idx="67" formatCode="0.00">
                  <c:v>-16.094069800386794</c:v>
                </c:pt>
                <c:pt idx="68" formatCode="0.00">
                  <c:v>25.218400107457327</c:v>
                </c:pt>
                <c:pt idx="69" formatCode="0.00">
                  <c:v>58.755849185058537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15-4CA1-91F1-B6340E239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926144"/>
        <c:axId val="137927680"/>
      </c:lineChart>
      <c:catAx>
        <c:axId val="13792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927680"/>
        <c:crosses val="autoZero"/>
        <c:auto val="1"/>
        <c:lblAlgn val="l"/>
        <c:lblOffset val="100"/>
        <c:tickLblSkip val="2"/>
        <c:tickMarkSkip val="1"/>
        <c:noMultiLvlLbl val="0"/>
      </c:catAx>
      <c:valAx>
        <c:axId val="137927680"/>
        <c:scaling>
          <c:orientation val="minMax"/>
          <c:max val="200"/>
          <c:min val="-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te!$A$45</c:f>
              <c:strCache>
                <c:ptCount val="1"/>
                <c:pt idx="0">
                  <c:v>Points d’indice</c:v>
                </c:pt>
              </c:strCache>
            </c:strRef>
          </c:tx>
          <c:layout>
            <c:manualLayout>
              <c:xMode val="edge"/>
              <c:yMode val="edge"/>
              <c:x val="7.7894160191666938E-3"/>
              <c:y val="0.30926990147174016"/>
            </c:manualLayout>
          </c:layout>
          <c:overlay val="0"/>
          <c:txPr>
            <a:bodyPr rot="-5400000" vert="horz"/>
            <a:lstStyle/>
            <a:p>
              <a:pPr>
                <a:defRPr sz="800"/>
              </a:pPr>
              <a:endParaRPr lang="de-DE"/>
            </a:p>
          </c:txPr>
        </c:title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926144"/>
        <c:crosses val="autoZero"/>
        <c:crossBetween val="between"/>
      </c:valAx>
      <c:catAx>
        <c:axId val="137938048"/>
        <c:scaling>
          <c:orientation val="minMax"/>
        </c:scaling>
        <c:delete val="1"/>
        <c:axPos val="b"/>
        <c:majorTickMark val="out"/>
        <c:minorTickMark val="none"/>
        <c:tickLblPos val="none"/>
        <c:crossAx val="137939584"/>
        <c:crosses val="autoZero"/>
        <c:auto val="1"/>
        <c:lblAlgn val="ctr"/>
        <c:lblOffset val="100"/>
        <c:noMultiLvlLbl val="0"/>
      </c:catAx>
      <c:valAx>
        <c:axId val="137939584"/>
        <c:scaling>
          <c:orientation val="minMax"/>
          <c:max val="200"/>
          <c:min val="-200"/>
        </c:scaling>
        <c:delete val="1"/>
        <c:axPos val="r"/>
        <c:numFmt formatCode="0.0" sourceLinked="1"/>
        <c:majorTickMark val="out"/>
        <c:minorTickMark val="none"/>
        <c:tickLblPos val="none"/>
        <c:crossAx val="137938048"/>
        <c:crosses val="max"/>
        <c:crossBetween val="between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ayout>
        <c:manualLayout>
          <c:xMode val="edge"/>
          <c:yMode val="edge"/>
          <c:x val="3.9530540848840404E-2"/>
          <c:y val="0.92407662392986212"/>
          <c:w val="0.92659864016337479"/>
          <c:h val="6.880872875183798E-2"/>
        </c:manualLayout>
      </c:layout>
      <c:overlay val="0"/>
      <c:txPr>
        <a:bodyPr/>
        <a:lstStyle/>
        <a:p>
          <a:pPr>
            <a:defRPr sz="800"/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94" footer="0.4921259845000059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604082641923765E-2"/>
          <c:y val="3.7592235571727292E-2"/>
          <c:w val="0.83511144647753666"/>
          <c:h val="0.7549376453459645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te!$A$9</c:f>
              <c:strCache>
                <c:ptCount val="1"/>
                <c:pt idx="0">
                  <c:v>En baisse</c:v>
                </c:pt>
              </c:strCache>
            </c:strRef>
          </c:tx>
          <c:spPr>
            <a:solidFill>
              <a:srgbClr val="FFBF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FPRE_REG!$C$13:$C$38</c:f>
              <c:strCache>
                <c:ptCount val="26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</c:strCache>
            </c:strRef>
          </c:cat>
          <c:val>
            <c:numRef>
              <c:f>reg_fpre_dat!$W$8:$W$33</c:f>
              <c:numCache>
                <c:formatCode>0.0%</c:formatCode>
                <c:ptCount val="26"/>
                <c:pt idx="0">
                  <c:v>-0.162257748464645</c:v>
                </c:pt>
                <c:pt idx="1">
                  <c:v>-0.28802008608321378</c:v>
                </c:pt>
                <c:pt idx="2">
                  <c:v>-0.26577896228022196</c:v>
                </c:pt>
                <c:pt idx="3">
                  <c:v>-0.11288448815632451</c:v>
                </c:pt>
                <c:pt idx="4">
                  <c:v>-6.3223997824154485E-2</c:v>
                </c:pt>
                <c:pt idx="5">
                  <c:v>-4.4037038030350341E-2</c:v>
                </c:pt>
                <c:pt idx="6">
                  <c:v>-5.2861338791529086E-2</c:v>
                </c:pt>
                <c:pt idx="7">
                  <c:v>-4.8218153082151036E-2</c:v>
                </c:pt>
                <c:pt idx="8">
                  <c:v>-9.0526369270041249E-2</c:v>
                </c:pt>
                <c:pt idx="9">
                  <c:v>-4.0048416673544279E-2</c:v>
                </c:pt>
                <c:pt idx="10">
                  <c:v>-0.19637350399722617</c:v>
                </c:pt>
                <c:pt idx="11">
                  <c:v>-0.20615631259430472</c:v>
                </c:pt>
                <c:pt idx="12">
                  <c:v>-0.40301044849165873</c:v>
                </c:pt>
                <c:pt idx="13">
                  <c:v>-0.19117769645289331</c:v>
                </c:pt>
                <c:pt idx="14">
                  <c:v>-0.28873330926361962</c:v>
                </c:pt>
                <c:pt idx="15">
                  <c:v>-0.23512926043064214</c:v>
                </c:pt>
                <c:pt idx="16">
                  <c:v>-0.20445594411242818</c:v>
                </c:pt>
                <c:pt idx="17">
                  <c:v>-0.20618600910670848</c:v>
                </c:pt>
                <c:pt idx="18">
                  <c:v>-0.15618945269193002</c:v>
                </c:pt>
                <c:pt idx="19">
                  <c:v>-0.10251230073073914</c:v>
                </c:pt>
                <c:pt idx="20">
                  <c:v>-0.15407271424952562</c:v>
                </c:pt>
                <c:pt idx="21">
                  <c:v>-6.4035855882603285E-2</c:v>
                </c:pt>
                <c:pt idx="22">
                  <c:v>-6.0612644124377515E-2</c:v>
                </c:pt>
                <c:pt idx="23">
                  <c:v>-0.16058410837123455</c:v>
                </c:pt>
                <c:pt idx="24">
                  <c:v>-5.3328322607096385E-2</c:v>
                </c:pt>
                <c:pt idx="25">
                  <c:v>-7.5881089782162548E-4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78-444E-90FD-155B5DC12FFD}"/>
            </c:ext>
          </c:extLst>
        </c:ser>
        <c:ser>
          <c:idx val="2"/>
          <c:order val="1"/>
          <c:tx>
            <c:strRef>
              <c:f>te!$A$10</c:f>
              <c:strCache>
                <c:ptCount val="1"/>
                <c:pt idx="0">
                  <c:v>Fortement en baisse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FPRE_REG!$C$13:$C$38</c:f>
              <c:strCache>
                <c:ptCount val="26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</c:strCache>
            </c:strRef>
          </c:cat>
          <c:val>
            <c:numRef>
              <c:f>reg_fpre_dat!$V$8:$V$33</c:f>
              <c:numCache>
                <c:formatCode>0.0%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-2.6270251853711454E-3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-9.7761012042491911E-3</c:v>
                </c:pt>
                <c:pt idx="11">
                  <c:v>-5.476480341495088E-3</c:v>
                </c:pt>
                <c:pt idx="12">
                  <c:v>-5.4670351136272988E-4</c:v>
                </c:pt>
                <c:pt idx="13">
                  <c:v>-5.8466243098869775E-4</c:v>
                </c:pt>
                <c:pt idx="14">
                  <c:v>-6.2911424742688859E-3</c:v>
                </c:pt>
                <c:pt idx="15">
                  <c:v>0</c:v>
                </c:pt>
                <c:pt idx="16">
                  <c:v>-4.2559480831621047E-3</c:v>
                </c:pt>
                <c:pt idx="17">
                  <c:v>-6.3886662925332629E-4</c:v>
                </c:pt>
                <c:pt idx="18">
                  <c:v>-5.5300974564191413E-4</c:v>
                </c:pt>
                <c:pt idx="19">
                  <c:v>-2.4679762733320434E-3</c:v>
                </c:pt>
                <c:pt idx="20">
                  <c:v>-9.614320428783938E-3</c:v>
                </c:pt>
                <c:pt idx="21">
                  <c:v>0</c:v>
                </c:pt>
                <c:pt idx="22">
                  <c:v>0</c:v>
                </c:pt>
                <c:pt idx="23">
                  <c:v>-3.3770952393404213E-3</c:v>
                </c:pt>
                <c:pt idx="24">
                  <c:v>-6.0796166794428773E-4</c:v>
                </c:pt>
                <c:pt idx="25">
                  <c:v>-7.5881089782162548E-4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78-444E-90FD-155B5DC12FFD}"/>
            </c:ext>
          </c:extLst>
        </c:ser>
        <c:ser>
          <c:idx val="4"/>
          <c:order val="2"/>
          <c:tx>
            <c:strRef>
              <c:f>te!$A$12</c:f>
              <c:strCache>
                <c:ptCount val="1"/>
                <c:pt idx="0">
                  <c:v>Croissant</c:v>
                </c:pt>
              </c:strCache>
            </c:strRef>
          </c:tx>
          <c:spPr>
            <a:solidFill>
              <a:srgbClr val="B5FF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FPRE_REG!$C$13:$C$38</c:f>
              <c:strCache>
                <c:ptCount val="26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</c:strCache>
            </c:strRef>
          </c:cat>
          <c:val>
            <c:numRef>
              <c:f>reg_fpre_dat!$Y$8:$Y$33</c:f>
              <c:numCache>
                <c:formatCode>0.0%</c:formatCode>
                <c:ptCount val="26"/>
                <c:pt idx="0">
                  <c:v>9.7259062776304139E-2</c:v>
                </c:pt>
                <c:pt idx="1">
                  <c:v>0.10392156862745097</c:v>
                </c:pt>
                <c:pt idx="2">
                  <c:v>0.18849241928397872</c:v>
                </c:pt>
                <c:pt idx="3">
                  <c:v>0.3109269500201009</c:v>
                </c:pt>
                <c:pt idx="4">
                  <c:v>0.42498261741304205</c:v>
                </c:pt>
                <c:pt idx="5">
                  <c:v>0.4426850804594869</c:v>
                </c:pt>
                <c:pt idx="6">
                  <c:v>0.38957585238337944</c:v>
                </c:pt>
                <c:pt idx="7">
                  <c:v>0.51862186143378486</c:v>
                </c:pt>
                <c:pt idx="8">
                  <c:v>0.38653988082471197</c:v>
                </c:pt>
                <c:pt idx="9">
                  <c:v>0.34268140484476095</c:v>
                </c:pt>
                <c:pt idx="10">
                  <c:v>0.15997206972523087</c:v>
                </c:pt>
                <c:pt idx="11">
                  <c:v>9.5141543897559647E-2</c:v>
                </c:pt>
                <c:pt idx="12">
                  <c:v>0.11005425473740632</c:v>
                </c:pt>
                <c:pt idx="13">
                  <c:v>8.1158889756534291E-2</c:v>
                </c:pt>
                <c:pt idx="14">
                  <c:v>5.6411058818946674E-2</c:v>
                </c:pt>
                <c:pt idx="15">
                  <c:v>0.11540498660412493</c:v>
                </c:pt>
                <c:pt idx="16">
                  <c:v>0.13102198717588678</c:v>
                </c:pt>
                <c:pt idx="17">
                  <c:v>0.1408629445252399</c:v>
                </c:pt>
                <c:pt idx="18">
                  <c:v>0.19897313745261816</c:v>
                </c:pt>
                <c:pt idx="19">
                  <c:v>0.15866421230225725</c:v>
                </c:pt>
                <c:pt idx="20">
                  <c:v>0.15745156659215576</c:v>
                </c:pt>
                <c:pt idx="21">
                  <c:v>0.27881135586260353</c:v>
                </c:pt>
                <c:pt idx="22">
                  <c:v>0.38622426484184225</c:v>
                </c:pt>
                <c:pt idx="23">
                  <c:v>0.11979115055972385</c:v>
                </c:pt>
                <c:pt idx="24">
                  <c:v>0.41824942407330523</c:v>
                </c:pt>
                <c:pt idx="25">
                  <c:v>0.66137792034030596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78-444E-90FD-155B5DC12FFD}"/>
            </c:ext>
          </c:extLst>
        </c:ser>
        <c:ser>
          <c:idx val="5"/>
          <c:order val="3"/>
          <c:tx>
            <c:strRef>
              <c:f>te!$A$13</c:f>
              <c:strCache>
                <c:ptCount val="1"/>
                <c:pt idx="0">
                  <c:v>Fortement croissant</c:v>
                </c:pt>
              </c:strCache>
            </c:strRef>
          </c:tx>
          <c:spPr>
            <a:solidFill>
              <a:srgbClr val="02DC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FPRE_REG!$C$13:$C$38</c:f>
              <c:strCache>
                <c:ptCount val="26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</c:strCache>
            </c:strRef>
          </c:cat>
          <c:val>
            <c:numRef>
              <c:f>reg_fpre_dat!$Z$8:$Z$33</c:f>
              <c:numCache>
                <c:formatCode>0.0%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1.4839810450543991E-2</c:v>
                </c:pt>
                <c:pt idx="4">
                  <c:v>1.0137519144223355E-2</c:v>
                </c:pt>
                <c:pt idx="5">
                  <c:v>1.3825501364880321E-2</c:v>
                </c:pt>
                <c:pt idx="6">
                  <c:v>2.836535869681089E-2</c:v>
                </c:pt>
                <c:pt idx="7">
                  <c:v>1.8449779762416258E-2</c:v>
                </c:pt>
                <c:pt idx="8">
                  <c:v>0</c:v>
                </c:pt>
                <c:pt idx="9">
                  <c:v>1.612265647254426E-2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6.0572855155550023E-3</c:v>
                </c:pt>
                <c:pt idx="16">
                  <c:v>0</c:v>
                </c:pt>
                <c:pt idx="17">
                  <c:v>6.3886662925332629E-4</c:v>
                </c:pt>
                <c:pt idx="18">
                  <c:v>1.3875397269530885E-2</c:v>
                </c:pt>
                <c:pt idx="19">
                  <c:v>0</c:v>
                </c:pt>
                <c:pt idx="20">
                  <c:v>5.4714894570718573E-3</c:v>
                </c:pt>
                <c:pt idx="21">
                  <c:v>1.3526258045150055E-3</c:v>
                </c:pt>
                <c:pt idx="22">
                  <c:v>0</c:v>
                </c:pt>
                <c:pt idx="23">
                  <c:v>3.5866524618293253E-3</c:v>
                </c:pt>
                <c:pt idx="24">
                  <c:v>1.4637148725071568E-2</c:v>
                </c:pt>
                <c:pt idx="25">
                  <c:v>5.0264883464829761E-2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78-444E-90FD-155B5DC12F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9"/>
        <c:overlap val="100"/>
        <c:axId val="138316032"/>
        <c:axId val="138326016"/>
      </c:barChart>
      <c:lineChart>
        <c:grouping val="standard"/>
        <c:varyColors val="0"/>
        <c:ser>
          <c:idx val="0"/>
          <c:order val="4"/>
          <c:tx>
            <c:strRef>
              <c:f>te!$A$4</c:f>
              <c:strCache>
                <c:ptCount val="1"/>
                <c:pt idx="0">
                  <c:v>Indice des prix attendus (é. dt.)</c:v>
                </c:pt>
              </c:strCache>
            </c:strRef>
          </c:tx>
          <c:spPr>
            <a:ln w="50800">
              <a:solidFill>
                <a:srgbClr val="820000"/>
              </a:solidFill>
            </a:ln>
          </c:spPr>
          <c:marker>
            <c:symbol val="none"/>
          </c:marker>
          <c:dLbls>
            <c:delete val="1"/>
          </c:dLbls>
          <c:cat>
            <c:strRef>
              <c:f>FPRE_REG!$B$13:$B$35</c:f>
              <c:strCache>
                <c:ptCount val="23"/>
                <c:pt idx="0">
                  <c:v>2008_4</c:v>
                </c:pt>
                <c:pt idx="1">
                  <c:v>2009_2</c:v>
                </c:pt>
                <c:pt idx="2">
                  <c:v>2009_4</c:v>
                </c:pt>
                <c:pt idx="3">
                  <c:v>2010_2</c:v>
                </c:pt>
                <c:pt idx="4">
                  <c:v>2010_4</c:v>
                </c:pt>
                <c:pt idx="5">
                  <c:v>2011_2</c:v>
                </c:pt>
                <c:pt idx="6">
                  <c:v>2011_4</c:v>
                </c:pt>
                <c:pt idx="7">
                  <c:v>2012_2</c:v>
                </c:pt>
                <c:pt idx="8">
                  <c:v>2012_4</c:v>
                </c:pt>
                <c:pt idx="9">
                  <c:v>2013_2</c:v>
                </c:pt>
                <c:pt idx="10">
                  <c:v>2013_4</c:v>
                </c:pt>
                <c:pt idx="11">
                  <c:v>2014_2</c:v>
                </c:pt>
                <c:pt idx="12">
                  <c:v>2014_4</c:v>
                </c:pt>
                <c:pt idx="13">
                  <c:v>2015_2</c:v>
                </c:pt>
                <c:pt idx="14">
                  <c:v>2015_4</c:v>
                </c:pt>
                <c:pt idx="15">
                  <c:v>2016_2</c:v>
                </c:pt>
                <c:pt idx="16">
                  <c:v>2016_4</c:v>
                </c:pt>
                <c:pt idx="17">
                  <c:v>2017_2</c:v>
                </c:pt>
                <c:pt idx="18">
                  <c:v>2017_4</c:v>
                </c:pt>
                <c:pt idx="19">
                  <c:v>2018_2</c:v>
                </c:pt>
                <c:pt idx="20">
                  <c:v>2018_4</c:v>
                </c:pt>
                <c:pt idx="21">
                  <c:v>2019_2</c:v>
                </c:pt>
                <c:pt idx="22">
                  <c:v>2019_4</c:v>
                </c:pt>
              </c:strCache>
            </c:strRef>
          </c:cat>
          <c:val>
            <c:numRef>
              <c:f>FPRE_REG!$F$13:$F$38</c:f>
              <c:numCache>
                <c:formatCode>0.0</c:formatCode>
                <c:ptCount val="26"/>
                <c:pt idx="0">
                  <c:v>-6.4998685688340867</c:v>
                </c:pt>
                <c:pt idx="1">
                  <c:v>-18.40985174557628</c:v>
                </c:pt>
                <c:pt idx="2">
                  <c:v>-8.2540593366985515</c:v>
                </c:pt>
                <c:pt idx="3">
                  <c:v>22.772208276486438</c:v>
                </c:pt>
                <c:pt idx="4">
                  <c:v>38.203365787733432</c:v>
                </c:pt>
                <c:pt idx="5">
                  <c:v>42.62990451588972</c:v>
                </c:pt>
                <c:pt idx="6">
                  <c:v>39.344523098547214</c:v>
                </c:pt>
                <c:pt idx="7">
                  <c:v>50.730326787646639</c:v>
                </c:pt>
                <c:pt idx="8">
                  <c:v>29.601351155467071</c:v>
                </c:pt>
                <c:pt idx="9">
                  <c:v>33.487830111630522</c:v>
                </c:pt>
                <c:pt idx="10">
                  <c:v>-5.5953636680493695</c:v>
                </c:pt>
                <c:pt idx="11">
                  <c:v>-12.196772937973527</c:v>
                </c:pt>
                <c:pt idx="12">
                  <c:v>-29.404960077697783</c:v>
                </c:pt>
                <c:pt idx="13">
                  <c:v>-11.11881315583364</c:v>
                </c:pt>
                <c:pt idx="14">
                  <c:v>-24.490453539321074</c:v>
                </c:pt>
                <c:pt idx="15">
                  <c:v>-10.76097027954072</c:v>
                </c:pt>
                <c:pt idx="16">
                  <c:v>-8.1945853102865627</c:v>
                </c:pt>
                <c:pt idx="17">
                  <c:v>-6.5323064581468566</c:v>
                </c:pt>
                <c:pt idx="18">
                  <c:v>6.9428459808466068</c:v>
                </c:pt>
                <c:pt idx="19">
                  <c:v>5.121595902485403</c:v>
                </c:pt>
                <c:pt idx="20">
                  <c:v>-0.49068096007940326</c:v>
                </c:pt>
                <c:pt idx="21">
                  <c:v>21.748075158903028</c:v>
                </c:pt>
                <c:pt idx="22">
                  <c:v>32.56116207174648</c:v>
                </c:pt>
                <c:pt idx="23">
                  <c:v>-4.0373843366532887</c:v>
                </c:pt>
                <c:pt idx="24">
                  <c:v>39.297947558046346</c:v>
                </c:pt>
                <c:pt idx="25">
                  <c:v>75.963125457650065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78-444E-90FD-155B5DC12F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8327936"/>
        <c:axId val="138329472"/>
      </c:lineChart>
      <c:catAx>
        <c:axId val="1383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8326016"/>
        <c:crosses val="autoZero"/>
        <c:auto val="1"/>
        <c:lblAlgn val="ctr"/>
        <c:lblOffset val="100"/>
        <c:tickMarkSkip val="1"/>
        <c:noMultiLvlLbl val="0"/>
      </c:catAx>
      <c:valAx>
        <c:axId val="138326016"/>
        <c:scaling>
          <c:orientation val="minMax"/>
          <c:max val="1"/>
          <c:min val="-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te!$A$44</c:f>
              <c:strCache>
                <c:ptCount val="1"/>
                <c:pt idx="0">
                  <c:v>Proportion des réponses</c:v>
                </c:pt>
              </c:strCache>
            </c:strRef>
          </c:tx>
          <c:layout>
            <c:manualLayout>
              <c:xMode val="edge"/>
              <c:yMode val="edge"/>
              <c:x val="6.3035531411286781E-3"/>
              <c:y val="0.21943162765031729"/>
            </c:manualLayout>
          </c:layout>
          <c:overlay val="0"/>
          <c:txPr>
            <a:bodyPr rot="-5400000" vert="horz"/>
            <a:lstStyle/>
            <a:p>
              <a:pPr>
                <a:defRPr/>
              </a:pPr>
              <a:endParaRPr lang="de-DE"/>
            </a:p>
          </c:txPr>
        </c:title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8316032"/>
        <c:crosses val="autoZero"/>
        <c:crossBetween val="between"/>
        <c:majorUnit val="0.2"/>
      </c:valAx>
      <c:catAx>
        <c:axId val="138327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38329472"/>
        <c:crosses val="autoZero"/>
        <c:auto val="1"/>
        <c:lblAlgn val="ctr"/>
        <c:lblOffset val="100"/>
        <c:noMultiLvlLbl val="0"/>
      </c:catAx>
      <c:valAx>
        <c:axId val="138329472"/>
        <c:scaling>
          <c:orientation val="minMax"/>
          <c:max val="200"/>
          <c:min val="-200"/>
        </c:scaling>
        <c:delete val="0"/>
        <c:axPos val="r"/>
        <c:title>
          <c:tx>
            <c:strRef>
              <c:f>te!$A$45</c:f>
              <c:strCache>
                <c:ptCount val="1"/>
                <c:pt idx="0">
                  <c:v>Points d’indice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de-DE"/>
            </a:p>
          </c:txPr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38327936"/>
        <c:crosses val="max"/>
        <c:crossBetween val="between"/>
        <c:majorUnit val="40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4.1321288327331181E-2"/>
          <c:y val="0.89944124908914691"/>
          <c:w val="0.90000000000000013"/>
          <c:h val="6.019540010328895E-2"/>
        </c:manualLayout>
      </c:layout>
      <c:overlay val="0"/>
      <c:txPr>
        <a:bodyPr/>
        <a:lstStyle/>
        <a:p>
          <a:pPr>
            <a:defRPr sz="800"/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83" footer="0.4921259845000058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666138095914613E-2"/>
          <c:y val="3.7592235571727327E-2"/>
          <c:w val="0.85845136142414669"/>
          <c:h val="0.75493764534596453"/>
        </c:manualLayout>
      </c:layout>
      <c:areaChart>
        <c:grouping val="stacked"/>
        <c:varyColors val="0"/>
        <c:ser>
          <c:idx val="2"/>
          <c:order val="1"/>
          <c:spPr>
            <a:noFill/>
          </c:spPr>
          <c:cat>
            <c:strRef>
              <c:f>reg_fpre_dat!$AG$8:$AG$17</c:f>
              <c:strCache>
                <c:ptCount val="10"/>
                <c:pt idx="0">
                  <c:v>2008_4</c:v>
                </c:pt>
                <c:pt idx="1">
                  <c:v>2009_2</c:v>
                </c:pt>
                <c:pt idx="2">
                  <c:v>2009_4</c:v>
                </c:pt>
                <c:pt idx="3">
                  <c:v>2010_2</c:v>
                </c:pt>
                <c:pt idx="4">
                  <c:v>2010_4</c:v>
                </c:pt>
                <c:pt idx="5">
                  <c:v>2011_2</c:v>
                </c:pt>
                <c:pt idx="6">
                  <c:v>2011_4</c:v>
                </c:pt>
                <c:pt idx="7">
                  <c:v>2012_2</c:v>
                </c:pt>
                <c:pt idx="8">
                  <c:v>2012_4</c:v>
                </c:pt>
                <c:pt idx="9">
                  <c:v>2013_2</c:v>
                </c:pt>
              </c:strCache>
            </c:strRef>
          </c:cat>
          <c:val>
            <c:numRef>
              <c:f>reg_fpre_dat!$AJ$8:$AJ$31</c:f>
              <c:numCache>
                <c:formatCode>0.0</c:formatCode>
                <c:ptCount val="24"/>
                <c:pt idx="0">
                  <c:v>-6.4998685688340867</c:v>
                </c:pt>
                <c:pt idx="1">
                  <c:v>-18.40985174557628</c:v>
                </c:pt>
                <c:pt idx="2">
                  <c:v>-8.2540593366985515</c:v>
                </c:pt>
                <c:pt idx="3">
                  <c:v>22.772208276486438</c:v>
                </c:pt>
                <c:pt idx="4">
                  <c:v>38.203365787733432</c:v>
                </c:pt>
                <c:pt idx="5">
                  <c:v>42.62990451588972</c:v>
                </c:pt>
                <c:pt idx="6">
                  <c:v>39.344523098547214</c:v>
                </c:pt>
                <c:pt idx="7">
                  <c:v>50.730326787646639</c:v>
                </c:pt>
                <c:pt idx="8">
                  <c:v>29.601351155467071</c:v>
                </c:pt>
                <c:pt idx="9">
                  <c:v>33.487830111630522</c:v>
                </c:pt>
                <c:pt idx="10">
                  <c:v>-5.5953636680493695</c:v>
                </c:pt>
                <c:pt idx="11">
                  <c:v>-12.196772937973527</c:v>
                </c:pt>
                <c:pt idx="12">
                  <c:v>-29.404960077697783</c:v>
                </c:pt>
                <c:pt idx="13">
                  <c:v>-11.11881315583364</c:v>
                </c:pt>
                <c:pt idx="14">
                  <c:v>-24.490453539321074</c:v>
                </c:pt>
                <c:pt idx="15">
                  <c:v>-10.76097027954072</c:v>
                </c:pt>
                <c:pt idx="16">
                  <c:v>-8.1945853102865627</c:v>
                </c:pt>
                <c:pt idx="17">
                  <c:v>-6.5323064581468566</c:v>
                </c:pt>
                <c:pt idx="18">
                  <c:v>6.9428459808466068</c:v>
                </c:pt>
                <c:pt idx="19">
                  <c:v>5.121595902485403</c:v>
                </c:pt>
                <c:pt idx="20">
                  <c:v>-0.49068096007940326</c:v>
                </c:pt>
                <c:pt idx="21">
                  <c:v>21.748075158903028</c:v>
                </c:pt>
                <c:pt idx="22">
                  <c:v>32.56116207174648</c:v>
                </c:pt>
                <c:pt idx="23">
                  <c:v>-4.0373843366532887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C-4019-882C-DA8587835C92}"/>
            </c:ext>
          </c:extLst>
        </c:ser>
        <c:ser>
          <c:idx val="3"/>
          <c:order val="2"/>
          <c:tx>
            <c:strRef>
              <c:f>te!$A$32</c:f>
              <c:strCache>
                <c:ptCount val="1"/>
                <c:pt idx="0">
                  <c:v>Attente trop pessimiste</c:v>
                </c:pt>
              </c:strCache>
            </c:strRef>
          </c:tx>
          <c:spPr>
            <a:solidFill>
              <a:srgbClr val="B5FF00"/>
            </a:solidFill>
          </c:spPr>
          <c:cat>
            <c:strRef>
              <c:f>reg_fpre_dat!$AG$8:$AG$17</c:f>
              <c:strCache>
                <c:ptCount val="10"/>
                <c:pt idx="0">
                  <c:v>2008_4</c:v>
                </c:pt>
                <c:pt idx="1">
                  <c:v>2009_2</c:v>
                </c:pt>
                <c:pt idx="2">
                  <c:v>2009_4</c:v>
                </c:pt>
                <c:pt idx="3">
                  <c:v>2010_2</c:v>
                </c:pt>
                <c:pt idx="4">
                  <c:v>2010_4</c:v>
                </c:pt>
                <c:pt idx="5">
                  <c:v>2011_2</c:v>
                </c:pt>
                <c:pt idx="6">
                  <c:v>2011_4</c:v>
                </c:pt>
                <c:pt idx="7">
                  <c:v>2012_2</c:v>
                </c:pt>
                <c:pt idx="8">
                  <c:v>2012_4</c:v>
                </c:pt>
                <c:pt idx="9">
                  <c:v>2013_2</c:v>
                </c:pt>
              </c:strCache>
            </c:strRef>
          </c:cat>
          <c:val>
            <c:numRef>
              <c:f>reg_fpre_dat!$AK$8:$AK$31</c:f>
              <c:numCache>
                <c:formatCode>0.0</c:formatCode>
                <c:ptCount val="24"/>
                <c:pt idx="0">
                  <c:v>35.521659682346268</c:v>
                </c:pt>
                <c:pt idx="1">
                  <c:v>73.557658499307266</c:v>
                </c:pt>
                <c:pt idx="2">
                  <c:v>73.017888394236067</c:v>
                </c:pt>
                <c:pt idx="3">
                  <c:v>52.782097799476375</c:v>
                </c:pt>
                <c:pt idx="4">
                  <c:v>49.589852762687144</c:v>
                </c:pt>
                <c:pt idx="5">
                  <c:v>56.591329519168013</c:v>
                </c:pt>
                <c:pt idx="6">
                  <c:v>40.054836895825204</c:v>
                </c:pt>
                <c:pt idx="7">
                  <c:v>21.010673330722248</c:v>
                </c:pt>
                <c:pt idx="8">
                  <c:v>5.2183234071425062</c:v>
                </c:pt>
                <c:pt idx="9">
                  <c:v>0</c:v>
                </c:pt>
                <c:pt idx="10">
                  <c:v>3.5284123478910439</c:v>
                </c:pt>
                <c:pt idx="11">
                  <c:v>16.647078241832581</c:v>
                </c:pt>
                <c:pt idx="12">
                  <c:v>29.251928847205473</c:v>
                </c:pt>
                <c:pt idx="13">
                  <c:v>18.804634032481395</c:v>
                </c:pt>
                <c:pt idx="14">
                  <c:v>39.505052145185338</c:v>
                </c:pt>
                <c:pt idx="15">
                  <c:v>25.096220310367553</c:v>
                </c:pt>
                <c:pt idx="16">
                  <c:v>35.044583359430959</c:v>
                </c:pt>
                <c:pt idx="17">
                  <c:v>36.165554791721618</c:v>
                </c:pt>
                <c:pt idx="18">
                  <c:v>19.502889253950901</c:v>
                </c:pt>
                <c:pt idx="19">
                  <c:v>34.780735873925259</c:v>
                </c:pt>
                <c:pt idx="20">
                  <c:v>52.301093052180676</c:v>
                </c:pt>
                <c:pt idx="21">
                  <c:v>18.251892764604023</c:v>
                </c:pt>
                <c:pt idx="22">
                  <c:v>33.868430761697866</c:v>
                </c:pt>
                <c:pt idx="23">
                  <c:v>106.01104923724601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C-4019-882C-DA8587835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991296"/>
        <c:axId val="137992832"/>
      </c:areaChart>
      <c:areaChart>
        <c:grouping val="stacked"/>
        <c:varyColors val="0"/>
        <c:ser>
          <c:idx val="4"/>
          <c:order val="3"/>
          <c:spPr>
            <a:noFill/>
          </c:spPr>
          <c:cat>
            <c:strRef>
              <c:f>reg_fpre_dat!$AG$8:$AG$15</c:f>
              <c:strCache>
                <c:ptCount val="8"/>
                <c:pt idx="0">
                  <c:v>2008_4</c:v>
                </c:pt>
                <c:pt idx="1">
                  <c:v>2009_2</c:v>
                </c:pt>
                <c:pt idx="2">
                  <c:v>2009_4</c:v>
                </c:pt>
                <c:pt idx="3">
                  <c:v>2010_2</c:v>
                </c:pt>
                <c:pt idx="4">
                  <c:v>2010_4</c:v>
                </c:pt>
                <c:pt idx="5">
                  <c:v>2011_2</c:v>
                </c:pt>
                <c:pt idx="6">
                  <c:v>2011_4</c:v>
                </c:pt>
                <c:pt idx="7">
                  <c:v>2012_2</c:v>
                </c:pt>
              </c:strCache>
            </c:strRef>
          </c:cat>
          <c:val>
            <c:numRef>
              <c:f>reg_fpre_dat!$AL$8:$AL$31</c:f>
              <c:numCache>
                <c:formatCode>0.0</c:formatCode>
                <c:ptCount val="24"/>
                <c:pt idx="0">
                  <c:v>-6.4998685688340867</c:v>
                </c:pt>
                <c:pt idx="1">
                  <c:v>-18.40985174557628</c:v>
                </c:pt>
                <c:pt idx="2">
                  <c:v>-8.2540593366985515</c:v>
                </c:pt>
                <c:pt idx="3">
                  <c:v>22.772208276486438</c:v>
                </c:pt>
                <c:pt idx="4">
                  <c:v>38.203365787733432</c:v>
                </c:pt>
                <c:pt idx="5">
                  <c:v>42.62990451588972</c:v>
                </c:pt>
                <c:pt idx="6">
                  <c:v>39.344523098547214</c:v>
                </c:pt>
                <c:pt idx="7">
                  <c:v>50.730326787646639</c:v>
                </c:pt>
                <c:pt idx="8">
                  <c:v>29.601351155467071</c:v>
                </c:pt>
                <c:pt idx="9">
                  <c:v>26.664281056043894</c:v>
                </c:pt>
                <c:pt idx="10">
                  <c:v>-5.5953636680493695</c:v>
                </c:pt>
                <c:pt idx="11">
                  <c:v>-12.196772937973527</c:v>
                </c:pt>
                <c:pt idx="12">
                  <c:v>-29.404960077697783</c:v>
                </c:pt>
                <c:pt idx="13">
                  <c:v>-11.11881315583364</c:v>
                </c:pt>
                <c:pt idx="14">
                  <c:v>-24.490453539321074</c:v>
                </c:pt>
                <c:pt idx="15">
                  <c:v>-10.76097027954072</c:v>
                </c:pt>
                <c:pt idx="16">
                  <c:v>-8.1945853102865627</c:v>
                </c:pt>
                <c:pt idx="17">
                  <c:v>-6.5323064581468566</c:v>
                </c:pt>
                <c:pt idx="18">
                  <c:v>6.9428459808466068</c:v>
                </c:pt>
                <c:pt idx="19">
                  <c:v>5.121595902485403</c:v>
                </c:pt>
                <c:pt idx="20">
                  <c:v>-0.49068096007940326</c:v>
                </c:pt>
                <c:pt idx="21">
                  <c:v>21.748075158903028</c:v>
                </c:pt>
                <c:pt idx="22">
                  <c:v>32.56116207174648</c:v>
                </c:pt>
                <c:pt idx="23">
                  <c:v>-4.0373843366532887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8C-4019-882C-DA8587835C92}"/>
            </c:ext>
          </c:extLst>
        </c:ser>
        <c:ser>
          <c:idx val="5"/>
          <c:order val="4"/>
          <c:tx>
            <c:strRef>
              <c:f>te!$A$31</c:f>
              <c:strCache>
                <c:ptCount val="1"/>
                <c:pt idx="0">
                  <c:v>Attente trop optimiste</c:v>
                </c:pt>
              </c:strCache>
            </c:strRef>
          </c:tx>
          <c:spPr>
            <a:solidFill>
              <a:srgbClr val="FFBF00"/>
            </a:solidFill>
          </c:spPr>
          <c:cat>
            <c:strRef>
              <c:f>reg_fpre_dat!$AG$8:$AG$15</c:f>
              <c:strCache>
                <c:ptCount val="8"/>
                <c:pt idx="0">
                  <c:v>2008_4</c:v>
                </c:pt>
                <c:pt idx="1">
                  <c:v>2009_2</c:v>
                </c:pt>
                <c:pt idx="2">
                  <c:v>2009_4</c:v>
                </c:pt>
                <c:pt idx="3">
                  <c:v>2010_2</c:v>
                </c:pt>
                <c:pt idx="4">
                  <c:v>2010_4</c:v>
                </c:pt>
                <c:pt idx="5">
                  <c:v>2011_2</c:v>
                </c:pt>
                <c:pt idx="6">
                  <c:v>2011_4</c:v>
                </c:pt>
                <c:pt idx="7">
                  <c:v>2012_2</c:v>
                </c:pt>
              </c:strCache>
            </c:strRef>
          </c:cat>
          <c:val>
            <c:numRef>
              <c:f>reg_fpre_dat!$AM$8:$AM$31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6.8235490555866285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8C-4019-882C-DA8587835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281728"/>
        <c:axId val="138283264"/>
      </c:areaChart>
      <c:lineChart>
        <c:grouping val="standard"/>
        <c:varyColors val="0"/>
        <c:ser>
          <c:idx val="0"/>
          <c:order val="0"/>
          <c:tx>
            <c:strRef>
              <c:f>te!$A$17</c:f>
              <c:strCache>
                <c:ptCount val="1"/>
                <c:pt idx="0">
                  <c:v>Indice rétrospectif</c:v>
                </c:pt>
              </c:strCache>
            </c:strRef>
          </c:tx>
          <c:spPr>
            <a:ln w="50800">
              <a:solidFill>
                <a:srgbClr val="565656"/>
              </a:solidFill>
            </a:ln>
          </c:spPr>
          <c:marker>
            <c:symbol val="none"/>
          </c:marker>
          <c:cat>
            <c:strRef>
              <c:f>FPRE_REG!$C$13:$C$38</c:f>
              <c:strCache>
                <c:ptCount val="26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</c:strCache>
            </c:strRef>
          </c:cat>
          <c:val>
            <c:numRef>
              <c:f>reg_fpre_dat!$AI$8:$AI$32</c:f>
              <c:numCache>
                <c:formatCode>0.0</c:formatCode>
                <c:ptCount val="25"/>
                <c:pt idx="0">
                  <c:v>29.02179111351218</c:v>
                </c:pt>
                <c:pt idx="1">
                  <c:v>55.14780675373099</c:v>
                </c:pt>
                <c:pt idx="2">
                  <c:v>64.763829057537521</c:v>
                </c:pt>
                <c:pt idx="3">
                  <c:v>75.554306075962813</c:v>
                </c:pt>
                <c:pt idx="4">
                  <c:v>87.793218550420576</c:v>
                </c:pt>
                <c:pt idx="5">
                  <c:v>99.221234035057734</c:v>
                </c:pt>
                <c:pt idx="6">
                  <c:v>79.399359994372418</c:v>
                </c:pt>
                <c:pt idx="7">
                  <c:v>71.741000118368888</c:v>
                </c:pt>
                <c:pt idx="8">
                  <c:v>34.819674562609578</c:v>
                </c:pt>
                <c:pt idx="9">
                  <c:v>26.664281056043894</c:v>
                </c:pt>
                <c:pt idx="10">
                  <c:v>-2.0669513201583256</c:v>
                </c:pt>
                <c:pt idx="11">
                  <c:v>4.4503053038590554</c:v>
                </c:pt>
                <c:pt idx="12">
                  <c:v>-0.15303123049230957</c:v>
                </c:pt>
                <c:pt idx="13">
                  <c:v>7.6858208766477532</c:v>
                </c:pt>
                <c:pt idx="14">
                  <c:v>15.014598605864265</c:v>
                </c:pt>
                <c:pt idx="15">
                  <c:v>14.335250030826833</c:v>
                </c:pt>
                <c:pt idx="16">
                  <c:v>26.849998049144393</c:v>
                </c:pt>
                <c:pt idx="17">
                  <c:v>29.633248333574759</c:v>
                </c:pt>
                <c:pt idx="18">
                  <c:v>26.445735234797507</c:v>
                </c:pt>
                <c:pt idx="19">
                  <c:v>39.902331776410662</c:v>
                </c:pt>
                <c:pt idx="20">
                  <c:v>51.810412092101274</c:v>
                </c:pt>
                <c:pt idx="21">
                  <c:v>39.99996792350705</c:v>
                </c:pt>
                <c:pt idx="22">
                  <c:v>66.429592833444346</c:v>
                </c:pt>
                <c:pt idx="23">
                  <c:v>101.97366490059272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8C-4019-882C-DA8587835C92}"/>
            </c:ext>
          </c:extLst>
        </c:ser>
        <c:ser>
          <c:idx val="1"/>
          <c:order val="5"/>
          <c:tx>
            <c:strRef>
              <c:f>te!$A$47</c:f>
              <c:strCache>
                <c:ptCount val="1"/>
                <c:pt idx="0">
                  <c:v>Indice des prix attendus HEV-FPRE</c:v>
                </c:pt>
              </c:strCache>
            </c:strRef>
          </c:tx>
          <c:spPr>
            <a:ln w="50800">
              <a:solidFill>
                <a:srgbClr val="820000"/>
              </a:solidFill>
            </a:ln>
          </c:spPr>
          <c:marker>
            <c:symbol val="none"/>
          </c:marker>
          <c:cat>
            <c:strRef>
              <c:f>FPRE_REG!$C$13:$C$38</c:f>
              <c:strCache>
                <c:ptCount val="26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</c:strCache>
            </c:strRef>
          </c:cat>
          <c:val>
            <c:numRef>
              <c:f>reg_fpre_dat!$AH$8:$AH$33</c:f>
              <c:numCache>
                <c:formatCode>0.0</c:formatCode>
                <c:ptCount val="26"/>
                <c:pt idx="0">
                  <c:v>-6.4998685688340867</c:v>
                </c:pt>
                <c:pt idx="1">
                  <c:v>-18.40985174557628</c:v>
                </c:pt>
                <c:pt idx="2">
                  <c:v>-8.2540593366985515</c:v>
                </c:pt>
                <c:pt idx="3">
                  <c:v>22.772208276486438</c:v>
                </c:pt>
                <c:pt idx="4">
                  <c:v>38.203365787733432</c:v>
                </c:pt>
                <c:pt idx="5">
                  <c:v>42.62990451588972</c:v>
                </c:pt>
                <c:pt idx="6">
                  <c:v>39.344523098547214</c:v>
                </c:pt>
                <c:pt idx="7">
                  <c:v>50.730326787646639</c:v>
                </c:pt>
                <c:pt idx="8">
                  <c:v>29.601351155467071</c:v>
                </c:pt>
                <c:pt idx="9">
                  <c:v>33.487830111630522</c:v>
                </c:pt>
                <c:pt idx="10">
                  <c:v>-5.5953636680493695</c:v>
                </c:pt>
                <c:pt idx="11">
                  <c:v>-12.196772937973527</c:v>
                </c:pt>
                <c:pt idx="12">
                  <c:v>-29.404960077697783</c:v>
                </c:pt>
                <c:pt idx="13">
                  <c:v>-11.11881315583364</c:v>
                </c:pt>
                <c:pt idx="14">
                  <c:v>-24.490453539321074</c:v>
                </c:pt>
                <c:pt idx="15">
                  <c:v>-10.76097027954072</c:v>
                </c:pt>
                <c:pt idx="16">
                  <c:v>-8.1945853102865627</c:v>
                </c:pt>
                <c:pt idx="17">
                  <c:v>-6.5323064581468566</c:v>
                </c:pt>
                <c:pt idx="18">
                  <c:v>6.9428459808466068</c:v>
                </c:pt>
                <c:pt idx="19">
                  <c:v>5.121595902485403</c:v>
                </c:pt>
                <c:pt idx="20">
                  <c:v>-0.49068096007940326</c:v>
                </c:pt>
                <c:pt idx="21">
                  <c:v>21.748075158903028</c:v>
                </c:pt>
                <c:pt idx="22">
                  <c:v>32.56116207174648</c:v>
                </c:pt>
                <c:pt idx="23">
                  <c:v>-4.0373843366532887</c:v>
                </c:pt>
                <c:pt idx="24">
                  <c:v>39.297947558046346</c:v>
                </c:pt>
                <c:pt idx="25">
                  <c:v>75.963125457650065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8C-4019-882C-DA8587835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991296"/>
        <c:axId val="137992832"/>
      </c:lineChart>
      <c:catAx>
        <c:axId val="13799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992832"/>
        <c:crosses val="autoZero"/>
        <c:auto val="1"/>
        <c:lblAlgn val="ctr"/>
        <c:lblOffset val="100"/>
        <c:tickMarkSkip val="1"/>
        <c:noMultiLvlLbl val="0"/>
      </c:catAx>
      <c:valAx>
        <c:axId val="137992832"/>
        <c:scaling>
          <c:orientation val="minMax"/>
          <c:max val="200"/>
          <c:min val="-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te!$A$45</c:f>
              <c:strCache>
                <c:ptCount val="1"/>
                <c:pt idx="0">
                  <c:v>Points d’indice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de-DE"/>
            </a:p>
          </c:txPr>
        </c:title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991296"/>
        <c:crosses val="autoZero"/>
        <c:crossBetween val="between"/>
      </c:valAx>
      <c:catAx>
        <c:axId val="138281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38283264"/>
        <c:crosses val="autoZero"/>
        <c:auto val="1"/>
        <c:lblAlgn val="ctr"/>
        <c:lblOffset val="100"/>
        <c:noMultiLvlLbl val="0"/>
      </c:catAx>
      <c:valAx>
        <c:axId val="138283264"/>
        <c:scaling>
          <c:orientation val="minMax"/>
          <c:max val="200"/>
          <c:min val="-200"/>
        </c:scaling>
        <c:delete val="1"/>
        <c:axPos val="r"/>
        <c:numFmt formatCode="0.0" sourceLinked="1"/>
        <c:majorTickMark val="out"/>
        <c:minorTickMark val="none"/>
        <c:tickLblPos val="none"/>
        <c:crossAx val="138281728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ayout>
        <c:manualLayout>
          <c:xMode val="edge"/>
          <c:yMode val="edge"/>
          <c:x val="4.1321344509355686E-2"/>
          <c:y val="0.89944130999373106"/>
          <c:w val="0.92659872999745985"/>
          <c:h val="0.10055869000626894"/>
        </c:manualLayout>
      </c:layout>
      <c:overlay val="0"/>
      <c:txPr>
        <a:bodyPr/>
        <a:lstStyle/>
        <a:p>
          <a:pPr>
            <a:defRPr sz="800"/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605" footer="0.49212598450000605"/>
    <c:pageSetup/>
  </c:printSettings>
</c:chartSpace>
</file>

<file path=xl/ctrlProps/ctrlProp1.xml><?xml version="1.0" encoding="utf-8"?>
<formControlPr xmlns="http://schemas.microsoft.com/office/spreadsheetml/2009/9/main" objectType="Drop" dropLines="4" dropStyle="combo" dx="16" fmlaLink="hi!$C$28" fmlaRange="hi!$B$28:$B$31" sel="2" val="0"/>
</file>

<file path=xl/ctrlProps/ctrlProp2.xml><?xml version="1.0" encoding="utf-8"?>
<formControlPr xmlns="http://schemas.microsoft.com/office/spreadsheetml/2009/9/main" objectType="Drop" dropLines="4" dropStyle="combo" dx="16" fmlaLink="hi!$C$28" fmlaRange="hi!$B$28:$B$31" sel="2" val="0"/>
</file>

<file path=xl/ctrlProps/ctrlProp3.xml><?xml version="1.0" encoding="utf-8"?>
<formControlPr xmlns="http://schemas.microsoft.com/office/spreadsheetml/2009/9/main" objectType="Drop" dropStyle="combo" dx="16" fmlaLink="Fragen!$B$1" fmlaRange="Fragen!$C$5:$C$12" sel="1" val="0"/>
</file>

<file path=xl/ctrlProps/ctrlProp4.xml><?xml version="1.0" encoding="utf-8"?>
<formControlPr xmlns="http://schemas.microsoft.com/office/spreadsheetml/2009/9/main" objectType="Drop" dropLines="4" dropStyle="combo" dx="16" fmlaLink="hi!$C$28" fmlaRange="hi!$B$28:$B$31" sel="2" val="0"/>
</file>

<file path=xl/ctrlProps/ctrlProp5.xml><?xml version="1.0" encoding="utf-8"?>
<formControlPr xmlns="http://schemas.microsoft.com/office/spreadsheetml/2009/9/main" objectType="Drop" dropStyle="combo" dx="16" fmlaLink="Fragen!$B$1" fmlaRange="Fragen!$C$5:$C$12" sel="1" val="0"/>
</file>

<file path=xl/ctrlProps/ctrlProp6.xml><?xml version="1.0" encoding="utf-8"?>
<formControlPr xmlns="http://schemas.microsoft.com/office/spreadsheetml/2009/9/main" objectType="Drop" dropStyle="combo" dx="16" fmlaLink="hi!$C$36" fmlaRange="hi!$B$39:$B$46" sel="5" val="0"/>
</file>

<file path=xl/ctrlProps/ctrlProp7.xml><?xml version="1.0" encoding="utf-8"?>
<formControlPr xmlns="http://schemas.microsoft.com/office/spreadsheetml/2009/9/main" objectType="Drop" dropLines="4" dropStyle="combo" dx="16" fmlaLink="hi!$C$28" fmlaRange="hi!$B$28:$B$31" sel="2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438149</xdr:colOff>
      <xdr:row>12</xdr:row>
      <xdr:rowOff>8560</xdr:rowOff>
    </xdr:from>
    <xdr:to>
      <xdr:col>8</xdr:col>
      <xdr:colOff>266699</xdr:colOff>
      <xdr:row>12</xdr:row>
      <xdr:rowOff>871959</xdr:rowOff>
    </xdr:to>
    <xdr:pic>
      <xdr:nvPicPr>
        <xdr:cNvPr id="10271" name="Picture 1">
          <a:extLst>
            <a:ext uri="{FF2B5EF4-FFF2-40B4-BE49-F238E27FC236}">
              <a16:creationId xmlns:a16="http://schemas.microsoft.com/office/drawing/2014/main" id="{00000000-0008-0000-0000-00001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9" y="1846885"/>
          <a:ext cx="2066925" cy="86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23</xdr:row>
      <xdr:rowOff>161925</xdr:rowOff>
    </xdr:from>
    <xdr:to>
      <xdr:col>13</xdr:col>
      <xdr:colOff>219075</xdr:colOff>
      <xdr:row>32</xdr:row>
      <xdr:rowOff>28575</xdr:rowOff>
    </xdr:to>
    <xdr:pic>
      <xdr:nvPicPr>
        <xdr:cNvPr id="10272" name="Picture 3">
          <a:extLst>
            <a:ext uri="{FF2B5EF4-FFF2-40B4-BE49-F238E27FC236}">
              <a16:creationId xmlns:a16="http://schemas.microsoft.com/office/drawing/2014/main" id="{00000000-0008-0000-0000-00002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4800600"/>
          <a:ext cx="22669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762000</xdr:colOff>
          <xdr:row>3</xdr:row>
          <xdr:rowOff>47625</xdr:rowOff>
        </xdr:from>
        <xdr:to>
          <xdr:col>18</xdr:col>
          <xdr:colOff>666750</xdr:colOff>
          <xdr:row>4</xdr:row>
          <xdr:rowOff>114300</xdr:rowOff>
        </xdr:to>
        <xdr:sp macro="" textlink="">
          <xdr:nvSpPr>
            <xdr:cNvPr id="10242" name="Drop Down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0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161925</xdr:colOff>
      <xdr:row>11</xdr:row>
      <xdr:rowOff>133350</xdr:rowOff>
    </xdr:from>
    <xdr:to>
      <xdr:col>3</xdr:col>
      <xdr:colOff>104775</xdr:colOff>
      <xdr:row>12</xdr:row>
      <xdr:rowOff>952854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1809750"/>
          <a:ext cx="838200" cy="9814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876300</xdr:colOff>
          <xdr:row>4</xdr:row>
          <xdr:rowOff>85725</xdr:rowOff>
        </xdr:from>
        <xdr:to>
          <xdr:col>6</xdr:col>
          <xdr:colOff>904875</xdr:colOff>
          <xdr:row>4</xdr:row>
          <xdr:rowOff>323850</xdr:rowOff>
        </xdr:to>
        <xdr:sp macro="" textlink="">
          <xdr:nvSpPr>
            <xdr:cNvPr id="7173" name="Drop Down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1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876300</xdr:colOff>
          <xdr:row>5</xdr:row>
          <xdr:rowOff>76200</xdr:rowOff>
        </xdr:from>
        <xdr:to>
          <xdr:col>6</xdr:col>
          <xdr:colOff>904875</xdr:colOff>
          <xdr:row>5</xdr:row>
          <xdr:rowOff>314325</xdr:rowOff>
        </xdr:to>
        <xdr:sp macro="" textlink="">
          <xdr:nvSpPr>
            <xdr:cNvPr id="7174" name="Drop Down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1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45385</xdr:colOff>
      <xdr:row>3</xdr:row>
      <xdr:rowOff>19049</xdr:rowOff>
    </xdr:from>
    <xdr:to>
      <xdr:col>8</xdr:col>
      <xdr:colOff>6735085</xdr:colOff>
      <xdr:row>20</xdr:row>
      <xdr:rowOff>69476</xdr:rowOff>
    </xdr:to>
    <xdr:graphicFrame macro="">
      <xdr:nvGraphicFramePr>
        <xdr:cNvPr id="7193" name="Chart 17">
          <a:extLst>
            <a:ext uri="{FF2B5EF4-FFF2-40B4-BE49-F238E27FC236}">
              <a16:creationId xmlns:a16="http://schemas.microsoft.com/office/drawing/2014/main" id="{00000000-0008-0000-0100-000019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</xdr:colOff>
      <xdr:row>26</xdr:row>
      <xdr:rowOff>57150</xdr:rowOff>
    </xdr:from>
    <xdr:to>
      <xdr:col>9</xdr:col>
      <xdr:colOff>26475</xdr:colOff>
      <xdr:row>46</xdr:row>
      <xdr:rowOff>57150</xdr:rowOff>
    </xdr:to>
    <xdr:graphicFrame macro="">
      <xdr:nvGraphicFramePr>
        <xdr:cNvPr id="7194" name="Chart 17">
          <a:extLst>
            <a:ext uri="{FF2B5EF4-FFF2-40B4-BE49-F238E27FC236}">
              <a16:creationId xmlns:a16="http://schemas.microsoft.com/office/drawing/2014/main" id="{00000000-0008-0000-0100-00001A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44</xdr:row>
      <xdr:rowOff>123825</xdr:rowOff>
    </xdr:from>
    <xdr:to>
      <xdr:col>6</xdr:col>
      <xdr:colOff>323850</xdr:colOff>
      <xdr:row>54</xdr:row>
      <xdr:rowOff>123825</xdr:rowOff>
    </xdr:to>
    <xdr:pic>
      <xdr:nvPicPr>
        <xdr:cNvPr id="13387" name="Grafik 21" descr="Reg_Alpenraum.png">
          <a:extLst>
            <a:ext uri="{FF2B5EF4-FFF2-40B4-BE49-F238E27FC236}">
              <a16:creationId xmlns:a16="http://schemas.microsoft.com/office/drawing/2014/main" id="{00000000-0008-0000-0200-00004B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7438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17</xdr:row>
      <xdr:rowOff>19050</xdr:rowOff>
    </xdr:from>
    <xdr:to>
      <xdr:col>13</xdr:col>
      <xdr:colOff>323850</xdr:colOff>
      <xdr:row>27</xdr:row>
      <xdr:rowOff>19050</xdr:rowOff>
    </xdr:to>
    <xdr:pic>
      <xdr:nvPicPr>
        <xdr:cNvPr id="13388" name="Grafik 22" descr="Reg_Basel.png">
          <a:extLst>
            <a:ext uri="{FF2B5EF4-FFF2-40B4-BE49-F238E27FC236}">
              <a16:creationId xmlns:a16="http://schemas.microsoft.com/office/drawing/2014/main" id="{00000000-0008-0000-0200-00004C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670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4</xdr:row>
      <xdr:rowOff>19050</xdr:rowOff>
    </xdr:from>
    <xdr:to>
      <xdr:col>6</xdr:col>
      <xdr:colOff>323850</xdr:colOff>
      <xdr:row>14</xdr:row>
      <xdr:rowOff>19050</xdr:rowOff>
    </xdr:to>
    <xdr:pic>
      <xdr:nvPicPr>
        <xdr:cNvPr id="13389" name="Grafik 23" descr="Reg_Genfersee.png">
          <a:extLst>
            <a:ext uri="{FF2B5EF4-FFF2-40B4-BE49-F238E27FC236}">
              <a16:creationId xmlns:a16="http://schemas.microsoft.com/office/drawing/2014/main" id="{00000000-0008-0000-0200-00004D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1620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17</xdr:row>
      <xdr:rowOff>19050</xdr:rowOff>
    </xdr:from>
    <xdr:to>
      <xdr:col>6</xdr:col>
      <xdr:colOff>323850</xdr:colOff>
      <xdr:row>27</xdr:row>
      <xdr:rowOff>19050</xdr:rowOff>
    </xdr:to>
    <xdr:pic>
      <xdr:nvPicPr>
        <xdr:cNvPr id="13390" name="Grafik 24" descr="Reg_Mittelland.png">
          <a:extLst>
            <a:ext uri="{FF2B5EF4-FFF2-40B4-BE49-F238E27FC236}">
              <a16:creationId xmlns:a16="http://schemas.microsoft.com/office/drawing/2014/main" id="{00000000-0008-0000-0200-00004E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670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30</xdr:row>
      <xdr:rowOff>19050</xdr:rowOff>
    </xdr:from>
    <xdr:to>
      <xdr:col>13</xdr:col>
      <xdr:colOff>323850</xdr:colOff>
      <xdr:row>40</xdr:row>
      <xdr:rowOff>19050</xdr:rowOff>
    </xdr:to>
    <xdr:pic>
      <xdr:nvPicPr>
        <xdr:cNvPr id="13391" name="Grafik 25" descr="Reg_Ostschweiz.png">
          <a:extLst>
            <a:ext uri="{FF2B5EF4-FFF2-40B4-BE49-F238E27FC236}">
              <a16:creationId xmlns:a16="http://schemas.microsoft.com/office/drawing/2014/main" id="{00000000-0008-0000-0200-00004F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721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30</xdr:row>
      <xdr:rowOff>19050</xdr:rowOff>
    </xdr:from>
    <xdr:to>
      <xdr:col>6</xdr:col>
      <xdr:colOff>323850</xdr:colOff>
      <xdr:row>40</xdr:row>
      <xdr:rowOff>19050</xdr:rowOff>
    </xdr:to>
    <xdr:pic>
      <xdr:nvPicPr>
        <xdr:cNvPr id="13392" name="Grafik 26" descr="Reg_Zuerich.png">
          <a:extLst>
            <a:ext uri="{FF2B5EF4-FFF2-40B4-BE49-F238E27FC236}">
              <a16:creationId xmlns:a16="http://schemas.microsoft.com/office/drawing/2014/main" id="{00000000-0008-0000-0200-000050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721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4</xdr:row>
      <xdr:rowOff>19050</xdr:rowOff>
    </xdr:from>
    <xdr:to>
      <xdr:col>13</xdr:col>
      <xdr:colOff>323850</xdr:colOff>
      <xdr:row>14</xdr:row>
      <xdr:rowOff>19050</xdr:rowOff>
    </xdr:to>
    <xdr:pic>
      <xdr:nvPicPr>
        <xdr:cNvPr id="13393" name="Grafik 27" descr="Reg_Jura.png">
          <a:extLst>
            <a:ext uri="{FF2B5EF4-FFF2-40B4-BE49-F238E27FC236}">
              <a16:creationId xmlns:a16="http://schemas.microsoft.com/office/drawing/2014/main" id="{00000000-0008-0000-0200-000051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620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43</xdr:row>
      <xdr:rowOff>19050</xdr:rowOff>
    </xdr:from>
    <xdr:to>
      <xdr:col>13</xdr:col>
      <xdr:colOff>323850</xdr:colOff>
      <xdr:row>53</xdr:row>
      <xdr:rowOff>19050</xdr:rowOff>
    </xdr:to>
    <xdr:pic>
      <xdr:nvPicPr>
        <xdr:cNvPr id="13394" name="Grafik 28" descr="Reg_Suedschweiz.png">
          <a:extLst>
            <a:ext uri="{FF2B5EF4-FFF2-40B4-BE49-F238E27FC236}">
              <a16:creationId xmlns:a16="http://schemas.microsoft.com/office/drawing/2014/main" id="{00000000-0008-0000-0200-000052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771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762000</xdr:colOff>
          <xdr:row>3</xdr:row>
          <xdr:rowOff>47625</xdr:rowOff>
        </xdr:from>
        <xdr:to>
          <xdr:col>18</xdr:col>
          <xdr:colOff>666750</xdr:colOff>
          <xdr:row>4</xdr:row>
          <xdr:rowOff>95250</xdr:rowOff>
        </xdr:to>
        <xdr:sp macro="" textlink="">
          <xdr:nvSpPr>
            <xdr:cNvPr id="13315" name="Drop Down 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02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</xdr:row>
      <xdr:rowOff>76199</xdr:rowOff>
    </xdr:from>
    <xdr:to>
      <xdr:col>8</xdr:col>
      <xdr:colOff>6669525</xdr:colOff>
      <xdr:row>19</xdr:row>
      <xdr:rowOff>132899</xdr:rowOff>
    </xdr:to>
    <xdr:graphicFrame macro="">
      <xdr:nvGraphicFramePr>
        <xdr:cNvPr id="9244" name="Chart 17">
          <a:extLst>
            <a:ext uri="{FF2B5EF4-FFF2-40B4-BE49-F238E27FC236}">
              <a16:creationId xmlns:a16="http://schemas.microsoft.com/office/drawing/2014/main" id="{00000000-0008-0000-0300-00001C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57152</xdr:colOff>
      <xdr:row>23</xdr:row>
      <xdr:rowOff>28575</xdr:rowOff>
    </xdr:from>
    <xdr:to>
      <xdr:col>8</xdr:col>
      <xdr:colOff>6600826</xdr:colOff>
      <xdr:row>42</xdr:row>
      <xdr:rowOff>171000</xdr:rowOff>
    </xdr:to>
    <xdr:graphicFrame macro="">
      <xdr:nvGraphicFramePr>
        <xdr:cNvPr id="9245" name="Chart 17">
          <a:extLst>
            <a:ext uri="{FF2B5EF4-FFF2-40B4-BE49-F238E27FC236}">
              <a16:creationId xmlns:a16="http://schemas.microsoft.com/office/drawing/2014/main" id="{00000000-0008-0000-0300-00001D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85725</xdr:rowOff>
        </xdr:from>
        <xdr:to>
          <xdr:col>6</xdr:col>
          <xdr:colOff>790575</xdr:colOff>
          <xdr:row>6</xdr:row>
          <xdr:rowOff>323850</xdr:rowOff>
        </xdr:to>
        <xdr:sp macro="" textlink="">
          <xdr:nvSpPr>
            <xdr:cNvPr id="9223" name="Drop Down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3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76200</xdr:rowOff>
        </xdr:from>
        <xdr:to>
          <xdr:col>6</xdr:col>
          <xdr:colOff>790575</xdr:colOff>
          <xdr:row>5</xdr:row>
          <xdr:rowOff>314325</xdr:rowOff>
        </xdr:to>
        <xdr:sp macro="" textlink="">
          <xdr:nvSpPr>
            <xdr:cNvPr id="9224" name="Drop Down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3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85725</xdr:rowOff>
        </xdr:from>
        <xdr:to>
          <xdr:col>6</xdr:col>
          <xdr:colOff>790575</xdr:colOff>
          <xdr:row>4</xdr:row>
          <xdr:rowOff>323850</xdr:rowOff>
        </xdr:to>
        <xdr:sp macro="" textlink="">
          <xdr:nvSpPr>
            <xdr:cNvPr id="9225" name="Drop Down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3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pre.ch/wp-content/uploads/2020/08/methodenbeschrieb-preiserwartungsindizes.pdf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37"/>
  <sheetViews>
    <sheetView tabSelected="1" workbookViewId="0"/>
  </sheetViews>
  <sheetFormatPr baseColWidth="10" defaultRowHeight="12.75" x14ac:dyDescent="0.2"/>
  <cols>
    <col min="1" max="1" width="7.140625" style="65" customWidth="1"/>
    <col min="2" max="14" width="6.7109375" style="65" customWidth="1"/>
    <col min="15" max="15" width="12.42578125" style="65" customWidth="1"/>
    <col min="16" max="17" width="18.28515625" style="65" customWidth="1"/>
    <col min="18" max="19" width="11.42578125" style="65"/>
    <col min="20" max="20" width="7.140625" style="65" customWidth="1"/>
    <col min="21" max="16384" width="11.42578125" style="65"/>
  </cols>
  <sheetData>
    <row r="1" spans="1:20" ht="6" customHeight="1" x14ac:dyDescent="0.2">
      <c r="A1" s="62"/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2"/>
      <c r="T1" s="62"/>
    </row>
    <row r="2" spans="1:20" ht="14.25" customHeight="1" x14ac:dyDescent="0.2">
      <c r="A2" s="62"/>
      <c r="B2" s="155" t="s">
        <v>263</v>
      </c>
      <c r="C2" s="155"/>
      <c r="L2" s="155" t="s">
        <v>303</v>
      </c>
      <c r="O2" s="62"/>
      <c r="T2" s="62"/>
    </row>
    <row r="3" spans="1:20" ht="14.25" customHeight="1" x14ac:dyDescent="0.2">
      <c r="A3" s="62"/>
      <c r="B3" s="155" t="s">
        <v>264</v>
      </c>
      <c r="C3" s="155"/>
      <c r="L3" s="155" t="s">
        <v>347</v>
      </c>
      <c r="O3" s="62"/>
      <c r="P3" s="126" t="s">
        <v>265</v>
      </c>
      <c r="Q3" s="126"/>
      <c r="T3" s="62"/>
    </row>
    <row r="4" spans="1:20" ht="14.25" customHeight="1" x14ac:dyDescent="0.2">
      <c r="A4" s="62"/>
      <c r="B4" s="155" t="s">
        <v>707</v>
      </c>
      <c r="C4" s="155"/>
      <c r="E4" s="156" t="s">
        <v>713</v>
      </c>
      <c r="L4" s="155" t="s">
        <v>348</v>
      </c>
      <c r="O4" s="62"/>
      <c r="P4" s="126" t="s">
        <v>266</v>
      </c>
      <c r="Q4" s="126"/>
      <c r="T4" s="62"/>
    </row>
    <row r="5" spans="1:20" ht="14.25" customHeight="1" x14ac:dyDescent="0.2">
      <c r="A5" s="62"/>
      <c r="B5" s="155" t="s">
        <v>708</v>
      </c>
      <c r="C5" s="155"/>
      <c r="E5" s="157" t="s">
        <v>714</v>
      </c>
      <c r="L5" s="155" t="s">
        <v>349</v>
      </c>
      <c r="O5" s="62"/>
      <c r="P5" s="189" t="s">
        <v>267</v>
      </c>
      <c r="Q5" s="189"/>
      <c r="T5" s="62"/>
    </row>
    <row r="6" spans="1:20" ht="14.25" customHeight="1" x14ac:dyDescent="0.2">
      <c r="A6" s="62"/>
      <c r="B6" s="155"/>
      <c r="C6" s="155"/>
      <c r="E6" s="156"/>
      <c r="O6" s="62"/>
      <c r="P6" s="189" t="s">
        <v>697</v>
      </c>
      <c r="Q6" s="189"/>
      <c r="R6" s="79"/>
      <c r="T6" s="62"/>
    </row>
    <row r="7" spans="1:20" ht="14.25" customHeight="1" x14ac:dyDescent="0.2">
      <c r="A7" s="62"/>
      <c r="B7" s="158" t="s">
        <v>725</v>
      </c>
      <c r="C7" s="155"/>
      <c r="E7" s="159" t="s">
        <v>715</v>
      </c>
      <c r="L7" s="158" t="s">
        <v>726</v>
      </c>
      <c r="O7" s="62"/>
      <c r="P7" s="196"/>
      <c r="Q7" s="196"/>
      <c r="T7" s="62"/>
    </row>
    <row r="8" spans="1:20" ht="14.25" customHeight="1" x14ac:dyDescent="0.2">
      <c r="A8" s="62"/>
      <c r="B8" s="84" t="s">
        <v>268</v>
      </c>
      <c r="C8" s="84"/>
      <c r="E8" s="156" t="s">
        <v>716</v>
      </c>
      <c r="L8" s="84" t="s">
        <v>350</v>
      </c>
      <c r="O8" s="62"/>
      <c r="P8" s="62"/>
      <c r="Q8" s="62"/>
      <c r="R8" s="62"/>
      <c r="S8" s="62"/>
      <c r="T8" s="62"/>
    </row>
    <row r="9" spans="1:20" ht="14.25" customHeight="1" x14ac:dyDescent="0.2">
      <c r="A9" s="62"/>
      <c r="B9" s="155" t="s">
        <v>269</v>
      </c>
      <c r="C9" s="155"/>
      <c r="E9" s="156" t="s">
        <v>269</v>
      </c>
      <c r="L9" s="84" t="s">
        <v>351</v>
      </c>
      <c r="O9" s="62"/>
      <c r="P9" s="62"/>
      <c r="Q9" s="62"/>
      <c r="R9" s="62"/>
      <c r="S9" s="62"/>
      <c r="T9" s="62"/>
    </row>
    <row r="10" spans="1:20" ht="13.5" customHeight="1" x14ac:dyDescent="0.2">
      <c r="A10" s="62"/>
      <c r="B10" s="160"/>
      <c r="C10" s="160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62"/>
      <c r="P10" s="62"/>
      <c r="Q10" s="62"/>
      <c r="R10" s="62"/>
      <c r="S10" s="62"/>
      <c r="T10" s="62"/>
    </row>
    <row r="11" spans="1:20" ht="6" customHeight="1" x14ac:dyDescent="0.2">
      <c r="A11" s="62"/>
      <c r="O11" s="62"/>
      <c r="P11" s="62"/>
      <c r="Q11" s="62"/>
      <c r="R11" s="62"/>
      <c r="S11" s="62"/>
      <c r="T11" s="62"/>
    </row>
    <row r="12" spans="1:20" x14ac:dyDescent="0.2">
      <c r="A12" s="62"/>
      <c r="O12" s="62"/>
      <c r="P12" s="62"/>
      <c r="Q12" s="62"/>
      <c r="R12" s="62"/>
      <c r="S12" s="62"/>
      <c r="T12" s="62"/>
    </row>
    <row r="13" spans="1:20" ht="93.75" customHeight="1" x14ac:dyDescent="0.2">
      <c r="A13" s="62"/>
      <c r="B13" s="125"/>
      <c r="C13" s="125"/>
      <c r="D13" s="125"/>
      <c r="E13" s="125"/>
      <c r="F13" s="125"/>
      <c r="G13" s="125"/>
      <c r="H13" s="161"/>
      <c r="I13" s="125"/>
      <c r="J13" s="125"/>
      <c r="K13" s="125"/>
      <c r="L13" s="125"/>
      <c r="M13" s="125"/>
      <c r="N13" s="125"/>
      <c r="O13" s="62"/>
      <c r="P13" s="62"/>
      <c r="Q13" s="62"/>
      <c r="R13" s="62"/>
      <c r="S13" s="62"/>
      <c r="T13" s="62"/>
    </row>
    <row r="14" spans="1:20" ht="6" customHeight="1" x14ac:dyDescent="0.2">
      <c r="A14" s="62"/>
      <c r="B14" s="162"/>
      <c r="C14" s="162"/>
      <c r="D14" s="163"/>
      <c r="E14" s="163"/>
      <c r="F14" s="163"/>
      <c r="G14" s="163"/>
      <c r="H14" s="163"/>
      <c r="I14" s="163"/>
      <c r="J14" s="163"/>
      <c r="K14" s="163"/>
      <c r="L14" s="164"/>
      <c r="M14" s="164"/>
      <c r="N14" s="164"/>
      <c r="O14" s="62"/>
      <c r="P14" s="62"/>
      <c r="Q14" s="62"/>
      <c r="R14" s="62"/>
      <c r="S14" s="62"/>
      <c r="T14" s="62"/>
    </row>
    <row r="15" spans="1:20" ht="24.75" customHeight="1" x14ac:dyDescent="0.3">
      <c r="A15" s="62"/>
      <c r="B15" s="195" t="str">
        <f>te!A34</f>
        <v>Indices des prix attendus HEV-FPRE</v>
      </c>
      <c r="C15" s="195"/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62"/>
      <c r="P15" s="62"/>
      <c r="Q15" s="62"/>
      <c r="R15" s="62"/>
      <c r="S15" s="62"/>
      <c r="T15" s="62"/>
    </row>
    <row r="16" spans="1:20" ht="14.25" customHeight="1" x14ac:dyDescent="0.25">
      <c r="A16" s="62"/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62"/>
      <c r="P16" s="62"/>
      <c r="Q16" s="62"/>
      <c r="R16" s="62"/>
      <c r="S16" s="62"/>
      <c r="T16" s="62"/>
    </row>
    <row r="17" spans="1:20" s="170" customFormat="1" ht="14.25" customHeight="1" x14ac:dyDescent="0.25">
      <c r="A17" s="128"/>
      <c r="B17" s="129" t="str">
        <f>te!A35</f>
        <v>Etat des données:</v>
      </c>
      <c r="C17" s="165"/>
      <c r="D17" s="166"/>
      <c r="E17" s="192" t="str">
        <f>hi!E9</f>
        <v>17 mai 2021</v>
      </c>
      <c r="F17" s="192"/>
      <c r="G17" s="192"/>
      <c r="H17" s="192"/>
      <c r="I17" s="192"/>
      <c r="J17" s="192"/>
      <c r="K17" s="192"/>
      <c r="L17" s="192"/>
      <c r="M17" s="192"/>
      <c r="N17" s="192"/>
      <c r="O17" s="128"/>
      <c r="P17" s="128"/>
      <c r="Q17" s="128"/>
      <c r="R17" s="128"/>
      <c r="S17" s="128"/>
      <c r="T17" s="128"/>
    </row>
    <row r="18" spans="1:20" s="170" customFormat="1" ht="14.25" customHeight="1" x14ac:dyDescent="0.25">
      <c r="A18" s="128"/>
      <c r="B18" s="129" t="str">
        <f>te!A36</f>
        <v>Méthode:</v>
      </c>
      <c r="C18" s="165"/>
      <c r="D18" s="129"/>
      <c r="E18" s="194" t="str">
        <f>te!A51</f>
        <v>Bref déscription méthodologique</v>
      </c>
      <c r="F18" s="194"/>
      <c r="G18" s="194"/>
      <c r="H18" s="194"/>
      <c r="I18" s="194"/>
      <c r="J18" s="194"/>
      <c r="K18" s="194"/>
      <c r="L18" s="194"/>
      <c r="M18" s="194"/>
      <c r="N18" s="194"/>
      <c r="O18" s="128"/>
      <c r="P18" s="128"/>
      <c r="Q18" s="128"/>
      <c r="R18" s="128"/>
      <c r="S18" s="128"/>
      <c r="T18" s="128"/>
    </row>
    <row r="19" spans="1:20" s="170" customFormat="1" ht="14.25" customHeight="1" x14ac:dyDescent="0.25">
      <c r="A19" s="128"/>
      <c r="B19" s="129" t="str">
        <f>te!A37</f>
        <v>Agrégats:</v>
      </c>
      <c r="C19" s="165"/>
      <c r="D19" s="129"/>
      <c r="E19" s="193" t="str">
        <f>te!A53</f>
        <v>Suisse, régions FPRE (autres agrégats sur demande).</v>
      </c>
      <c r="F19" s="193"/>
      <c r="G19" s="193"/>
      <c r="H19" s="193"/>
      <c r="I19" s="193"/>
      <c r="J19" s="193"/>
      <c r="K19" s="193"/>
      <c r="L19" s="193"/>
      <c r="M19" s="193"/>
      <c r="N19" s="193"/>
      <c r="O19" s="128"/>
      <c r="P19" s="128"/>
      <c r="Q19" s="128"/>
      <c r="R19" s="128"/>
      <c r="S19" s="128"/>
      <c r="T19" s="128"/>
    </row>
    <row r="20" spans="1:20" ht="14.25" customHeight="1" x14ac:dyDescent="0.2">
      <c r="A20" s="62"/>
      <c r="B20" s="84"/>
      <c r="C20" s="85"/>
      <c r="D20" s="189"/>
      <c r="E20" s="189"/>
      <c r="F20" s="189"/>
      <c r="G20" s="189"/>
      <c r="H20" s="189"/>
      <c r="I20" s="189"/>
      <c r="J20" s="189"/>
      <c r="K20" s="189"/>
      <c r="L20" s="189"/>
      <c r="M20" s="189"/>
      <c r="N20" s="189"/>
      <c r="O20" s="62"/>
      <c r="P20" s="62"/>
      <c r="Q20" s="62"/>
      <c r="R20" s="62"/>
      <c r="S20" s="62"/>
      <c r="T20" s="62"/>
    </row>
    <row r="21" spans="1:20" x14ac:dyDescent="0.2">
      <c r="A21" s="62"/>
      <c r="B21" s="167"/>
      <c r="C21" s="168"/>
      <c r="D21" s="169"/>
      <c r="E21" s="169"/>
      <c r="F21" s="190"/>
      <c r="G21" s="190"/>
      <c r="H21" s="190"/>
      <c r="I21" s="190"/>
      <c r="J21" s="190"/>
      <c r="K21" s="190"/>
      <c r="L21" s="190"/>
      <c r="M21" s="190"/>
      <c r="N21" s="190"/>
      <c r="O21" s="62"/>
      <c r="P21" s="62"/>
      <c r="Q21" s="62"/>
      <c r="R21" s="62"/>
      <c r="S21" s="62"/>
      <c r="T21" s="62"/>
    </row>
    <row r="22" spans="1:20" ht="5.25" customHeight="1" x14ac:dyDescent="0.2">
      <c r="A22" s="62"/>
      <c r="B22" s="84"/>
      <c r="C22" s="85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62"/>
      <c r="P22" s="62"/>
      <c r="Q22" s="62"/>
      <c r="R22" s="62"/>
      <c r="S22" s="62"/>
      <c r="T22" s="62"/>
    </row>
    <row r="23" spans="1:20" ht="14.25" customHeight="1" x14ac:dyDescent="0.25">
      <c r="A23" s="62"/>
      <c r="B23" s="188" t="str">
        <f>CONCATENATE(te!A38," ",te!A55)</f>
        <v>Participants à l’enquête 2e trimestre 2021</v>
      </c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62"/>
      <c r="P23" s="62"/>
      <c r="Q23" s="62"/>
      <c r="R23" s="62"/>
      <c r="S23" s="62"/>
      <c r="T23" s="62"/>
    </row>
    <row r="24" spans="1:20" ht="14.25" customHeight="1" x14ac:dyDescent="0.2">
      <c r="A24" s="62"/>
      <c r="B24" s="84"/>
      <c r="C24" s="85"/>
      <c r="D24" s="86"/>
      <c r="E24" s="86"/>
      <c r="F24" s="189"/>
      <c r="G24" s="189"/>
      <c r="H24" s="189"/>
      <c r="I24" s="189"/>
      <c r="J24" s="189"/>
      <c r="K24" s="189"/>
      <c r="L24" s="189"/>
      <c r="M24" s="189"/>
      <c r="N24" s="189"/>
      <c r="O24" s="62"/>
      <c r="P24" s="62"/>
      <c r="Q24" s="62"/>
      <c r="R24" s="62"/>
      <c r="S24" s="62"/>
      <c r="T24" s="62"/>
    </row>
    <row r="25" spans="1:20" ht="14.25" customHeight="1" x14ac:dyDescent="0.2">
      <c r="A25" s="62"/>
      <c r="C25" s="138">
        <v>1</v>
      </c>
      <c r="D25" s="139" t="str">
        <f>hi!B39</f>
        <v>Région lémanique</v>
      </c>
      <c r="E25" s="139"/>
      <c r="F25" s="139"/>
      <c r="G25" s="139">
        <v>41</v>
      </c>
      <c r="I25" s="87"/>
      <c r="J25" s="87"/>
      <c r="K25" s="87"/>
      <c r="L25" s="87"/>
      <c r="M25" s="87"/>
      <c r="N25" s="87"/>
      <c r="O25" s="62"/>
      <c r="P25" s="62"/>
      <c r="Q25" s="62"/>
      <c r="R25" s="62"/>
      <c r="S25" s="62"/>
      <c r="T25" s="62"/>
    </row>
    <row r="26" spans="1:20" ht="14.25" customHeight="1" x14ac:dyDescent="0.2">
      <c r="A26" s="62"/>
      <c r="C26" s="138">
        <v>2</v>
      </c>
      <c r="D26" s="139" t="str">
        <f>hi!B40</f>
        <v>Région Jura</v>
      </c>
      <c r="E26" s="139"/>
      <c r="F26" s="139"/>
      <c r="G26" s="139">
        <v>13</v>
      </c>
      <c r="I26" s="86"/>
      <c r="J26" s="86"/>
      <c r="K26" s="86"/>
      <c r="L26" s="86"/>
      <c r="M26" s="86"/>
      <c r="N26" s="86"/>
      <c r="O26" s="62"/>
      <c r="P26" s="62"/>
      <c r="Q26" s="62"/>
      <c r="R26" s="62"/>
      <c r="S26" s="62"/>
      <c r="T26" s="62"/>
    </row>
    <row r="27" spans="1:20" ht="14.25" customHeight="1" x14ac:dyDescent="0.2">
      <c r="A27" s="62"/>
      <c r="C27" s="138">
        <v>3</v>
      </c>
      <c r="D27" s="139" t="str">
        <f>hi!B41</f>
        <v>Espace Mittelland</v>
      </c>
      <c r="E27" s="139"/>
      <c r="F27" s="139"/>
      <c r="G27" s="139">
        <v>173</v>
      </c>
      <c r="I27" s="87"/>
      <c r="J27" s="87"/>
      <c r="K27" s="87"/>
      <c r="L27" s="87"/>
      <c r="M27" s="87"/>
      <c r="N27" s="87"/>
      <c r="O27" s="62"/>
      <c r="P27" s="62"/>
      <c r="Q27" s="62"/>
      <c r="R27" s="62"/>
      <c r="S27" s="62"/>
      <c r="T27" s="62"/>
    </row>
    <row r="28" spans="1:20" ht="14.25" customHeight="1" x14ac:dyDescent="0.2">
      <c r="A28" s="62"/>
      <c r="C28" s="138">
        <v>4</v>
      </c>
      <c r="D28" s="139" t="str">
        <f>hi!B42</f>
        <v>Région Bâle</v>
      </c>
      <c r="E28" s="139"/>
      <c r="F28" s="139"/>
      <c r="G28" s="139">
        <v>44</v>
      </c>
      <c r="I28" s="87"/>
      <c r="J28" s="87"/>
      <c r="K28" s="87"/>
      <c r="L28" s="87"/>
      <c r="M28" s="87"/>
      <c r="N28" s="87"/>
      <c r="O28" s="62"/>
      <c r="P28" s="62"/>
      <c r="Q28" s="62"/>
      <c r="R28" s="62"/>
      <c r="S28" s="62"/>
      <c r="T28" s="62"/>
    </row>
    <row r="29" spans="1:20" ht="14.25" customHeight="1" x14ac:dyDescent="0.2">
      <c r="A29" s="62"/>
      <c r="C29" s="138">
        <v>5</v>
      </c>
      <c r="D29" s="139" t="str">
        <f>hi!B43</f>
        <v>Région Zurich</v>
      </c>
      <c r="E29" s="139"/>
      <c r="F29" s="139"/>
      <c r="G29" s="139">
        <v>228</v>
      </c>
      <c r="I29" s="87"/>
      <c r="J29" s="87"/>
      <c r="K29" s="87"/>
      <c r="L29" s="87"/>
      <c r="M29" s="87"/>
      <c r="N29" s="87"/>
      <c r="O29" s="62"/>
      <c r="P29" s="62"/>
      <c r="Q29" s="62"/>
      <c r="R29" s="62"/>
      <c r="S29" s="62"/>
      <c r="T29" s="62"/>
    </row>
    <row r="30" spans="1:20" ht="14.25" customHeight="1" x14ac:dyDescent="0.2">
      <c r="A30" s="62"/>
      <c r="C30" s="138">
        <v>6</v>
      </c>
      <c r="D30" s="139" t="str">
        <f>hi!B44</f>
        <v>Suisse orientale</v>
      </c>
      <c r="E30" s="139"/>
      <c r="F30" s="139"/>
      <c r="G30" s="139">
        <v>83</v>
      </c>
      <c r="I30" s="86"/>
      <c r="J30" s="86"/>
      <c r="K30" s="86"/>
      <c r="L30" s="86"/>
      <c r="M30" s="86"/>
      <c r="N30" s="86"/>
      <c r="O30" s="62"/>
      <c r="P30" s="62"/>
      <c r="Q30" s="62"/>
      <c r="R30" s="62"/>
      <c r="S30" s="62"/>
      <c r="T30" s="62"/>
    </row>
    <row r="31" spans="1:20" ht="14.25" customHeight="1" x14ac:dyDescent="0.2">
      <c r="A31" s="62"/>
      <c r="C31" s="138">
        <v>7</v>
      </c>
      <c r="D31" s="139" t="str">
        <f>hi!B45</f>
        <v>Région alpine</v>
      </c>
      <c r="E31" s="139"/>
      <c r="F31" s="139"/>
      <c r="G31" s="139">
        <v>61</v>
      </c>
      <c r="I31" s="87"/>
      <c r="J31" s="87"/>
      <c r="K31" s="87"/>
      <c r="L31" s="87"/>
      <c r="M31" s="87"/>
      <c r="N31" s="87"/>
      <c r="O31" s="62"/>
      <c r="P31" s="62"/>
      <c r="Q31" s="62"/>
      <c r="R31" s="62"/>
      <c r="S31" s="62"/>
      <c r="T31" s="62"/>
    </row>
    <row r="32" spans="1:20" ht="14.25" customHeight="1" x14ac:dyDescent="0.2">
      <c r="A32" s="62"/>
      <c r="C32" s="138">
        <v>8</v>
      </c>
      <c r="D32" s="139" t="str">
        <f>hi!B46</f>
        <v>Suisse méridionale</v>
      </c>
      <c r="E32" s="139"/>
      <c r="F32" s="139"/>
      <c r="G32" s="139">
        <v>28</v>
      </c>
      <c r="I32" s="87"/>
      <c r="J32" s="87"/>
      <c r="K32" s="87"/>
      <c r="L32" s="87"/>
      <c r="M32" s="87"/>
      <c r="N32" s="87"/>
      <c r="O32" s="62"/>
      <c r="P32" s="62"/>
      <c r="Q32" s="62"/>
      <c r="R32" s="62"/>
      <c r="S32" s="62"/>
      <c r="T32" s="62"/>
    </row>
    <row r="33" spans="1:20" ht="14.25" customHeight="1" x14ac:dyDescent="0.2">
      <c r="A33" s="62"/>
      <c r="C33" s="139"/>
      <c r="D33" s="139" t="str">
        <f>te!A57</f>
        <v>Echelle nationale</v>
      </c>
      <c r="E33" s="139"/>
      <c r="F33" s="139"/>
      <c r="G33" s="139">
        <v>19</v>
      </c>
      <c r="I33" s="87"/>
      <c r="J33" s="87"/>
      <c r="K33" s="87"/>
      <c r="L33" s="87"/>
      <c r="M33" s="87"/>
      <c r="N33" s="87"/>
      <c r="O33" s="62"/>
      <c r="P33" s="62"/>
      <c r="Q33" s="62"/>
      <c r="R33" s="62"/>
      <c r="S33" s="62"/>
      <c r="T33" s="62"/>
    </row>
    <row r="34" spans="1:20" ht="14.25" customHeight="1" x14ac:dyDescent="0.2">
      <c r="A34" s="62"/>
      <c r="B34" s="84"/>
      <c r="C34" s="139"/>
      <c r="D34" s="140" t="s">
        <v>358</v>
      </c>
      <c r="E34" s="140"/>
      <c r="F34" s="140"/>
      <c r="G34" s="140">
        <v>690</v>
      </c>
      <c r="H34" s="87"/>
      <c r="I34" s="87"/>
      <c r="J34" s="87"/>
      <c r="K34" s="87"/>
      <c r="L34" s="87"/>
      <c r="M34" s="87"/>
      <c r="N34" s="87"/>
      <c r="O34" s="62"/>
      <c r="P34" s="62"/>
      <c r="Q34" s="62"/>
      <c r="R34" s="62"/>
      <c r="S34" s="62"/>
      <c r="T34" s="62"/>
    </row>
    <row r="35" spans="1:20" x14ac:dyDescent="0.2">
      <c r="A35" s="62"/>
      <c r="O35" s="62"/>
      <c r="P35" s="62"/>
      <c r="Q35" s="62"/>
      <c r="R35" s="62"/>
      <c r="S35" s="62"/>
      <c r="T35" s="62"/>
    </row>
    <row r="36" spans="1:20" ht="14.25" customHeight="1" x14ac:dyDescent="0.2">
      <c r="A36" s="62"/>
      <c r="B36" s="141" t="str">
        <f>CONCATENATE(te!A25," ",te!A49," / ",te!A50,".")</f>
        <v>Source: HEV Schweiz / FPRE.</v>
      </c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62"/>
      <c r="P36" s="62"/>
      <c r="Q36" s="62"/>
      <c r="R36" s="62"/>
      <c r="S36" s="62"/>
      <c r="T36" s="62"/>
    </row>
    <row r="37" spans="1:20" ht="37.5" customHeight="1" x14ac:dyDescent="0.2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</row>
  </sheetData>
  <sheetProtection sheet="1" objects="1" scenarios="1"/>
  <mergeCells count="13">
    <mergeCell ref="B16:N16"/>
    <mergeCell ref="E17:N17"/>
    <mergeCell ref="E19:N19"/>
    <mergeCell ref="E18:N18"/>
    <mergeCell ref="P5:Q5"/>
    <mergeCell ref="P6:Q6"/>
    <mergeCell ref="B15:N15"/>
    <mergeCell ref="P7:Q7"/>
    <mergeCell ref="B23:N23"/>
    <mergeCell ref="F24:N24"/>
    <mergeCell ref="D20:E20"/>
    <mergeCell ref="F20:N20"/>
    <mergeCell ref="F21:N21"/>
  </mergeCells>
  <hyperlinks>
    <hyperlink ref="E18:N18" r:id="rId1" display="https://fpre.ch/wp-content/uploads/2020/08/methodenbeschrieb-preiserwartungsindizes.pdf" xr:uid="{00000000-0004-0000-0000-000000000000}"/>
  </hyperlinks>
  <pageMargins left="1.5748031496062993" right="0.70866141732283472" top="0.47244094488188981" bottom="0.47244094488188981" header="0" footer="0.51181102362204722"/>
  <pageSetup paperSize="9" scale="65" orientation="portrait" r:id="rId2"/>
  <headerFooter scaleWithDoc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2" r:id="rId5" name="Drop Down 2">
              <controlPr defaultSize="0" autoLine="0" autoPict="0">
                <anchor moveWithCells="1">
                  <from>
                    <xdr:col>16</xdr:col>
                    <xdr:colOff>762000</xdr:colOff>
                    <xdr:row>3</xdr:row>
                    <xdr:rowOff>47625</xdr:rowOff>
                  </from>
                  <to>
                    <xdr:col>18</xdr:col>
                    <xdr:colOff>666750</xdr:colOff>
                    <xdr:row>4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AM1132"/>
  <sheetViews>
    <sheetView topLeftCell="G1" workbookViewId="0">
      <selection activeCell="L63" sqref="L63"/>
    </sheetView>
  </sheetViews>
  <sheetFormatPr baseColWidth="10" defaultRowHeight="12.75" x14ac:dyDescent="0.2"/>
  <cols>
    <col min="1" max="1" width="17.28515625" style="104" customWidth="1"/>
    <col min="2" max="3" width="9" style="104" customWidth="1"/>
    <col min="4" max="4" width="6.5703125" style="104" customWidth="1"/>
    <col min="5" max="5" width="9" style="104" customWidth="1"/>
    <col min="6" max="7" width="11.42578125" style="104"/>
    <col min="8" max="8" width="5" style="104" customWidth="1"/>
    <col min="9" max="10" width="11.42578125" style="104"/>
    <col min="11" max="11" width="9.28515625" style="104" customWidth="1"/>
    <col min="12" max="12" width="11.42578125" style="104"/>
    <col min="13" max="17" width="8.28515625" style="104" customWidth="1"/>
    <col min="18" max="18" width="7" style="104" customWidth="1"/>
    <col min="19" max="19" width="8.42578125" style="104" customWidth="1"/>
    <col min="20" max="20" width="9.140625" style="104" customWidth="1"/>
    <col min="21" max="23" width="8.42578125" style="104" customWidth="1"/>
    <col min="24" max="24" width="10.28515625" style="104" bestFit="1" customWidth="1"/>
    <col min="25" max="25" width="5.7109375" style="104" customWidth="1"/>
    <col min="26" max="28" width="11.42578125" style="104"/>
    <col min="29" max="29" width="15" style="104" bestFit="1" customWidth="1"/>
    <col min="30" max="35" width="11.42578125" style="104"/>
    <col min="36" max="36" width="9.5703125" style="104" customWidth="1"/>
    <col min="37" max="37" width="8.140625" style="104" customWidth="1"/>
    <col min="38" max="38" width="9.5703125" style="104" customWidth="1"/>
    <col min="39" max="39" width="8.42578125" style="104" customWidth="1"/>
    <col min="40" max="16384" width="11.42578125" style="104"/>
  </cols>
  <sheetData>
    <row r="1" spans="1:39" x14ac:dyDescent="0.2">
      <c r="B1" s="37" t="s">
        <v>222</v>
      </c>
      <c r="C1" s="37" t="s">
        <v>13</v>
      </c>
      <c r="D1" s="37" t="s">
        <v>228</v>
      </c>
      <c r="F1" s="39" t="s">
        <v>228</v>
      </c>
      <c r="G1" s="115"/>
      <c r="I1" s="104" t="s">
        <v>42</v>
      </c>
      <c r="Z1" s="114" t="s">
        <v>93</v>
      </c>
      <c r="AA1" s="115"/>
      <c r="AC1" s="104" t="s">
        <v>91</v>
      </c>
    </row>
    <row r="2" spans="1:39" x14ac:dyDescent="0.2">
      <c r="A2" s="103" t="str">
        <f>CONCATENATE(B2,"_",C2)</f>
        <v>1986_4_f9_1</v>
      </c>
      <c r="B2" s="37" t="s">
        <v>175</v>
      </c>
      <c r="C2" s="37" t="s">
        <v>4</v>
      </c>
      <c r="D2" s="38">
        <v>1</v>
      </c>
      <c r="F2" s="115">
        <v>1</v>
      </c>
      <c r="G2" s="115" t="s">
        <v>196</v>
      </c>
      <c r="I2" s="105" t="s">
        <v>13</v>
      </c>
      <c r="J2" s="106" t="str">
        <f>Fragen!C1</f>
        <v>f9_2</v>
      </c>
      <c r="Z2" s="115" t="s">
        <v>2</v>
      </c>
      <c r="AA2" s="115" t="s">
        <v>92</v>
      </c>
      <c r="AC2" s="105" t="s">
        <v>13</v>
      </c>
      <c r="AD2" s="105" t="str">
        <f>VLOOKUP($J$2,Z3:AA10,2,FALSE)</f>
        <v>f4_2</v>
      </c>
      <c r="AG2" s="104" t="s">
        <v>247</v>
      </c>
    </row>
    <row r="3" spans="1:39" x14ac:dyDescent="0.2">
      <c r="A3" s="103" t="str">
        <f t="shared" ref="A3:A66" si="0">CONCATENATE(B3,"_",C3)</f>
        <v>1986_4_f9_2</v>
      </c>
      <c r="B3" s="37" t="s">
        <v>175</v>
      </c>
      <c r="C3" s="37" t="s">
        <v>5</v>
      </c>
      <c r="D3" s="38">
        <v>1</v>
      </c>
      <c r="F3" s="115">
        <v>2</v>
      </c>
      <c r="G3" s="115" t="s">
        <v>197</v>
      </c>
      <c r="I3" s="104">
        <v>1</v>
      </c>
      <c r="J3" s="104">
        <v>2</v>
      </c>
      <c r="K3" s="104">
        <v>3</v>
      </c>
      <c r="L3" s="104">
        <v>4</v>
      </c>
      <c r="M3" s="104">
        <v>5</v>
      </c>
      <c r="N3" s="104">
        <v>6</v>
      </c>
      <c r="O3" s="104">
        <v>7</v>
      </c>
      <c r="P3" s="104">
        <v>8</v>
      </c>
      <c r="Q3" s="104">
        <v>9</v>
      </c>
      <c r="R3" s="104">
        <v>10</v>
      </c>
      <c r="S3" s="104">
        <v>11</v>
      </c>
      <c r="T3" s="104">
        <v>12</v>
      </c>
      <c r="U3" s="104">
        <v>13</v>
      </c>
      <c r="V3" s="104">
        <v>14</v>
      </c>
      <c r="W3" s="104">
        <v>15</v>
      </c>
      <c r="X3" s="104">
        <v>16</v>
      </c>
      <c r="Z3" s="115" t="s">
        <v>4</v>
      </c>
      <c r="AA3" s="115" t="s">
        <v>43</v>
      </c>
      <c r="AB3" s="104">
        <v>20</v>
      </c>
      <c r="AC3" s="104">
        <v>21</v>
      </c>
      <c r="AD3" s="104">
        <v>22</v>
      </c>
      <c r="AE3" s="104">
        <v>23</v>
      </c>
    </row>
    <row r="4" spans="1:39" x14ac:dyDescent="0.2">
      <c r="A4" s="103" t="str">
        <f t="shared" si="0"/>
        <v>1986_4_f9_3</v>
      </c>
      <c r="B4" s="37" t="s">
        <v>175</v>
      </c>
      <c r="C4" s="37" t="s">
        <v>6</v>
      </c>
      <c r="D4" s="38">
        <v>1</v>
      </c>
      <c r="F4" s="115">
        <v>3</v>
      </c>
      <c r="G4" s="115" t="s">
        <v>126</v>
      </c>
      <c r="I4" s="106"/>
      <c r="J4" s="106"/>
      <c r="K4" s="106" t="s">
        <v>228</v>
      </c>
      <c r="L4" s="106" t="s">
        <v>2</v>
      </c>
      <c r="M4" s="106" t="s">
        <v>79</v>
      </c>
      <c r="N4" s="106" t="s">
        <v>80</v>
      </c>
      <c r="O4" s="106" t="s">
        <v>81</v>
      </c>
      <c r="P4" s="106" t="s">
        <v>82</v>
      </c>
      <c r="Q4" s="106" t="s">
        <v>83</v>
      </c>
      <c r="S4" s="106" t="s">
        <v>63</v>
      </c>
      <c r="T4" s="106" t="s">
        <v>62</v>
      </c>
      <c r="U4" s="106" t="s">
        <v>64</v>
      </c>
      <c r="V4" s="106" t="s">
        <v>60</v>
      </c>
      <c r="W4" s="106" t="s">
        <v>61</v>
      </c>
      <c r="X4" s="106" t="s">
        <v>96</v>
      </c>
      <c r="Z4" s="115" t="s">
        <v>5</v>
      </c>
      <c r="AA4" s="115" t="s">
        <v>44</v>
      </c>
      <c r="AC4" s="106"/>
      <c r="AD4" s="106" t="s">
        <v>228</v>
      </c>
      <c r="AE4" s="106" t="s">
        <v>218</v>
      </c>
      <c r="AG4" s="106"/>
      <c r="AH4" s="106" t="s">
        <v>2</v>
      </c>
      <c r="AI4" s="106" t="s">
        <v>218</v>
      </c>
      <c r="AJ4" s="106"/>
      <c r="AK4" s="106"/>
      <c r="AL4" s="106"/>
      <c r="AM4" s="106"/>
    </row>
    <row r="5" spans="1:39" x14ac:dyDescent="0.2">
      <c r="A5" s="103" t="str">
        <f t="shared" si="0"/>
        <v>1986_4_f9_4</v>
      </c>
      <c r="B5" s="37" t="s">
        <v>175</v>
      </c>
      <c r="C5" s="37" t="s">
        <v>7</v>
      </c>
      <c r="D5" s="38">
        <v>1</v>
      </c>
      <c r="F5" s="115">
        <v>4</v>
      </c>
      <c r="G5" s="115" t="s">
        <v>229</v>
      </c>
      <c r="I5" s="182" t="s">
        <v>175</v>
      </c>
      <c r="J5" s="106" t="str">
        <f>CONCATENATE(I5,"_",$J$2)</f>
        <v>1986_4_f9_2</v>
      </c>
      <c r="K5" s="106">
        <f t="shared" ref="K5:K36" si="1">VLOOKUP(J5,$A$2:$D$913,4,FALSE)</f>
        <v>1</v>
      </c>
      <c r="L5" s="107">
        <f>IF($K5=1,VLOOKUP($J5,ch_hev_ung_dat!$A$2:$J$30000,10,FALSE),IF(ch_verkettung!$K5=2,VLOOKUP(ch_verkettung!$J5,ch_hev_dat!$A$2:$J$30000,10,FALSE),IF(ch_verkettung!$K5=3,VLOOKUP(ch_verkettung!$J5,ch_fpre_dat!$A$2:$J$30000,10,FALSE),#N/A)))</f>
        <v>68</v>
      </c>
      <c r="M5" s="107">
        <f>IF($K5=1,VLOOKUP($J5,ch_hev_ung_dat!$A$2:$J$30000,4,FALSE),IF(ch_verkettung!$K5=2,VLOOKUP(ch_verkettung!$J5,ch_hev_dat!$A$2:$J$30000,4,FALSE),IF(ch_verkettung!$K5=3,VLOOKUP(ch_verkettung!$J5,ch_fpre_dat!$A$2:$J$30000,4,FALSE),#N/A)))</f>
        <v>0</v>
      </c>
      <c r="N5" s="107">
        <f>IF($K5=1,VLOOKUP($J5,ch_hev_ung_dat!$A$2:$J$30000,5,FALSE),IF(ch_verkettung!$K5=2,VLOOKUP(ch_verkettung!$J5,ch_hev_dat!$A$2:$J$30000,5,FALSE),IF(ch_verkettung!$K5=3,VLOOKUP(ch_verkettung!$J5,ch_fpre_dat!$A$2:$J$30000,5,FALSE),#N/A)))</f>
        <v>3</v>
      </c>
      <c r="O5" s="107">
        <f>IF($K5=1,VLOOKUP($J5,ch_hev_ung_dat!$A$2:$J$30000,6,FALSE),IF(ch_verkettung!$K5=2,VLOOKUP(ch_verkettung!$J5,ch_hev_dat!$A$2:$J$30000,6,FALSE),IF(ch_verkettung!$K5=3,VLOOKUP(ch_verkettung!$J5,ch_fpre_dat!$A$2:$J$30000,6,FALSE),#N/A)))</f>
        <v>36</v>
      </c>
      <c r="P5" s="107">
        <f>IF($K5=1,VLOOKUP($J5,ch_hev_ung_dat!$A$2:$J$30000,7,FALSE),IF(ch_verkettung!$K5=2,VLOOKUP(ch_verkettung!$J5,ch_hev_dat!$A$2:$J$30000,7,FALSE),IF(ch_verkettung!$K5=3,VLOOKUP(ch_verkettung!$J5,ch_fpre_dat!$A$2:$J$30000,7,FALSE),#N/A)))</f>
        <v>51</v>
      </c>
      <c r="Q5" s="107">
        <f>IF($K5=1,VLOOKUP($J5,ch_hev_ung_dat!$A$2:$J$30000,8,FALSE),IF(ch_verkettung!$K5=2,VLOOKUP(ch_verkettung!$J5,ch_hev_dat!$A$2:$J$30000,8,FALSE),IF(ch_verkettung!$K5=3,VLOOKUP(ch_verkettung!$J5,ch_fpre_dat!$A$2:$J$30000,8,FALSE),#N/A)))</f>
        <v>10</v>
      </c>
      <c r="S5" s="110">
        <f>-(M5/SUM($M5:$Q5))</f>
        <v>0</v>
      </c>
      <c r="T5" s="110">
        <f>-(N5/SUM($M5:$Q5))</f>
        <v>-0.03</v>
      </c>
      <c r="U5" s="110">
        <f>(O5/SUM($M5:$Q5))</f>
        <v>0.36</v>
      </c>
      <c r="V5" s="110">
        <f>(P5/SUM($M5:$Q5))</f>
        <v>0.51</v>
      </c>
      <c r="W5" s="110">
        <f>(Q5/SUM($M5:$Q5))</f>
        <v>0.1</v>
      </c>
      <c r="X5" s="110">
        <f>IF($K5=1,VLOOKUP($J5,ch_hev_ung_dat!$A$2:$J$30000,9,FALSE),IF(ch_verkettung!$K5=2,VLOOKUP(ch_verkettung!$J5,ch_hev_dat!$A$2:$J$30000,9,FALSE),IF(ch_verkettung!$K5=3,VLOOKUP(ch_verkettung!$J5,ch_fpre_dat!$A$2:$J$30000,9,FALSE),#N/A)))</f>
        <v>0</v>
      </c>
      <c r="Z5" s="115" t="s">
        <v>6</v>
      </c>
      <c r="AA5" s="115" t="s">
        <v>100</v>
      </c>
      <c r="AC5" s="106" t="str">
        <f>CONCATENATE(I7,"_",$AD$2)</f>
        <v>1987_4_f4_2</v>
      </c>
      <c r="AD5" s="106">
        <f t="shared" ref="AD5:AD36" si="2">VLOOKUP(AC5,$A$2:$D$913,4,FALSE)</f>
        <v>1</v>
      </c>
      <c r="AE5" s="107">
        <f>IF($AD5=1,VLOOKUP($AC5,ch_hev_ung_dat!$A$2:$J$30000,10,FALSE),IF($AD5=2,VLOOKUP($AC5,ch_hev_dat!$A$2:$J$30000,10,FALSE),IF($AD5=3,VLOOKUP($AC5,ch_fpre_dat!$A$2:$J$30000,10,FALSE),#N/A)))</f>
        <v>96</v>
      </c>
      <c r="AG5" s="182" t="s">
        <v>175</v>
      </c>
      <c r="AH5" s="111">
        <f>VLOOKUP($AG5,$I$5:$L$60,4,FALSE)</f>
        <v>68</v>
      </c>
      <c r="AI5" s="111">
        <f>VLOOKUP(AG5,$I$5:$AE$60,23,FALSE)</f>
        <v>96</v>
      </c>
      <c r="AJ5" s="111">
        <f>IF(ISNUMBER(MIN($AH5,$AI5)+IF(AND($AH5&gt;$AI5,$AK$78=1),ABS($AH5-$AI5),0)),MIN($AH5,$AI5)+IF(AND($AH5&gt;$AI5,$AK$78=1),ABS($AH5-$AI5),0),#N/A)</f>
        <v>68</v>
      </c>
      <c r="AK5" s="111">
        <f>IF(ISNUMBER(IF(CHOOSE($AK$78,$AI5&gt;$AH5,$AH5&gt;$AI5,1),ABS($AH5-$AI5),0)),IF(CHOOSE($AK$78,$AI5&gt;$AH5,$AH5&gt;$AI5,1),ABS($AH5-$AI5),0),#N/A)</f>
        <v>28</v>
      </c>
      <c r="AL5" s="111">
        <f>IF(ISNUMBER(MIN($AH5,$AI5)+IF(AND($AH5&gt;$AI5,$AM$78=1),ABS($AH5-$AI5),0)),MIN($AH5,$AI5)+IF(AND($AH5&gt;$AI5,$AM$78=1),ABS($AH5-$AI5),0),#N/A)</f>
        <v>68</v>
      </c>
      <c r="AM5" s="111">
        <f>IF(ISNUMBER(IF(CHOOSE($AM$78,$AI5&gt;$AH5,$AH5&gt;$AI5,1),ABS($AH5-$AI5),0)),IF(CHOOSE($AM$78,$AI5&gt;$AH5,$AH5&gt;$AI5,1),ABS($AH5-$AI5),0),#N/A)</f>
        <v>0</v>
      </c>
    </row>
    <row r="6" spans="1:39" x14ac:dyDescent="0.2">
      <c r="A6" s="103" t="str">
        <f t="shared" si="0"/>
        <v>1986_4_f12_3</v>
      </c>
      <c r="B6" s="37" t="s">
        <v>175</v>
      </c>
      <c r="C6" s="37" t="s">
        <v>3</v>
      </c>
      <c r="D6" s="38">
        <v>0</v>
      </c>
      <c r="I6" s="182" t="s">
        <v>198</v>
      </c>
      <c r="J6" s="106" t="str">
        <f t="shared" ref="J6:J60" si="3">CONCATENATE(I6,"_",$J$2)</f>
        <v>1987_2_f9_2</v>
      </c>
      <c r="K6" s="106">
        <f t="shared" si="1"/>
        <v>1</v>
      </c>
      <c r="L6" s="107" t="e">
        <f>IF(K6=1,VLOOKUP(J6,ch_hev_ung_dat!$A$2:$J$30000,10,FALSE),IF(ch_verkettung!K6=2,VLOOKUP(ch_verkettung!J6,ch_hev_dat!$A$2:$J$30000,10,FALSE),IF(ch_verkettung!K6=3,VLOOKUP(ch_verkettung!J6,ch_fpre_dat!$A$2:$J$30000,10,FALSE),#N/A)))</f>
        <v>#N/A</v>
      </c>
      <c r="M6" s="107" t="e">
        <f>IF($K6=1,VLOOKUP($J6,ch_hev_ung_dat!$A$2:$J$30000,4,FALSE),IF(ch_verkettung!$K6=2,VLOOKUP(ch_verkettung!$J6,ch_hev_dat!$A$2:$J$30000,4,FALSE),IF(ch_verkettung!$K6=3,VLOOKUP(ch_verkettung!$J6,ch_fpre_dat!$A$2:$J$30000,4,FALSE),#N/A)))</f>
        <v>#N/A</v>
      </c>
      <c r="N6" s="107" t="e">
        <f>IF($K6=1,VLOOKUP($J6,ch_hev_ung_dat!$A$2:$J$30000,5,FALSE),IF(ch_verkettung!$K6=2,VLOOKUP(ch_verkettung!$J6,ch_hev_dat!$A$2:$J$30000,5,FALSE),IF(ch_verkettung!$K6=3,VLOOKUP(ch_verkettung!$J6,ch_fpre_dat!$A$2:$J$30000,5,FALSE),#N/A)))</f>
        <v>#N/A</v>
      </c>
      <c r="O6" s="107" t="e">
        <f>IF($K6=1,VLOOKUP($J6,ch_hev_ung_dat!$A$2:$J$30000,6,FALSE),IF(ch_verkettung!$K6=2,VLOOKUP(ch_verkettung!$J6,ch_hev_dat!$A$2:$J$30000,6,FALSE),IF(ch_verkettung!$K6=3,VLOOKUP(ch_verkettung!$J6,ch_fpre_dat!$A$2:$J$30000,6,FALSE),#N/A)))</f>
        <v>#N/A</v>
      </c>
      <c r="P6" s="107" t="e">
        <f>IF($K6=1,VLOOKUP($J6,ch_hev_ung_dat!$A$2:$J$30000,7,FALSE),IF(ch_verkettung!$K6=2,VLOOKUP(ch_verkettung!$J6,ch_hev_dat!$A$2:$J$30000,7,FALSE),IF(ch_verkettung!$K6=3,VLOOKUP(ch_verkettung!$J6,ch_fpre_dat!$A$2:$J$30000,7,FALSE),#N/A)))</f>
        <v>#N/A</v>
      </c>
      <c r="Q6" s="107" t="e">
        <f>IF($K6=1,VLOOKUP($J6,ch_hev_ung_dat!$A$2:$J$30000,8,FALSE),IF(ch_verkettung!$K6=2,VLOOKUP(ch_verkettung!$J6,ch_hev_dat!$A$2:$J$30000,8,FALSE),IF(ch_verkettung!$K6=3,VLOOKUP(ch_verkettung!$J6,ch_fpre_dat!$A$2:$J$30000,8,FALSE),#N/A)))</f>
        <v>#N/A</v>
      </c>
      <c r="S6" s="110" t="e">
        <f t="shared" ref="S6:S60" si="4">-(M6/SUM($M6:$Q6))</f>
        <v>#N/A</v>
      </c>
      <c r="T6" s="110" t="e">
        <f t="shared" ref="T6:T60" si="5">-(N6/SUM($M6:$Q6))</f>
        <v>#N/A</v>
      </c>
      <c r="U6" s="110" t="e">
        <f t="shared" ref="U6:U60" si="6">(O6/SUM($M6:$Q6))</f>
        <v>#N/A</v>
      </c>
      <c r="V6" s="110" t="e">
        <f t="shared" ref="V6:V60" si="7">(P6/SUM($M6:$Q6))</f>
        <v>#N/A</v>
      </c>
      <c r="W6" s="110" t="e">
        <f t="shared" ref="W6:W60" si="8">(Q6/SUM($M6:$Q6))</f>
        <v>#N/A</v>
      </c>
      <c r="X6" s="110" t="e">
        <f>IF($K6=1,VLOOKUP($J6,ch_hev_ung_dat!$A$2:$J$30000,9,FALSE),IF(ch_verkettung!$K6=2,VLOOKUP(ch_verkettung!$J6,ch_hev_dat!$A$2:$J$30000,9,FALSE),IF(ch_verkettung!$K6=3,VLOOKUP(ch_verkettung!$J6,ch_fpre_dat!$A$2:$J$30000,9,FALSE),#N/A)))</f>
        <v>#N/A</v>
      </c>
      <c r="Z6" s="115" t="s">
        <v>7</v>
      </c>
      <c r="AA6" s="115" t="s">
        <v>102</v>
      </c>
      <c r="AC6" s="106" t="str">
        <f t="shared" ref="AC6:AC58" si="9">CONCATENATE(I8,"_",$AD$2)</f>
        <v>1988_2_f4_2</v>
      </c>
      <c r="AD6" s="106">
        <f t="shared" si="2"/>
        <v>1</v>
      </c>
      <c r="AE6" s="107" t="e">
        <f>IF($AD6=1,VLOOKUP($AC6,ch_hev_ung_dat!$A$2:$J$30000,10,FALSE),IF($AD6=2,VLOOKUP($AC6,ch_hev_dat!$A$2:$J$30000,10,FALSE),IF($AD6=3,VLOOKUP($AC6,ch_fpre_dat!$A$2:$J$30000,10,FALSE),#N/A)))</f>
        <v>#N/A</v>
      </c>
      <c r="AG6" s="182" t="s">
        <v>198</v>
      </c>
      <c r="AH6" s="111" t="e">
        <f t="shared" ref="AH6:AH48" si="10">VLOOKUP(AG6,$I$5:$L$60,4,FALSE)</f>
        <v>#N/A</v>
      </c>
      <c r="AI6" s="111" t="e">
        <f t="shared" ref="AI6:AI48" si="11">VLOOKUP(AG6,$I$5:$AE$60,23,FALSE)</f>
        <v>#N/A</v>
      </c>
      <c r="AJ6" s="111">
        <f t="shared" ref="AJ6:AJ45" si="12">IF(ISNUMBER(MIN($AH6,$AI6)+IF(AND($AH6&gt;$AI6,$AK$78=1),ABS($AH6-$AI6),0)),MIN($AH6,$AI6)+IF(AND($AH6&gt;$AI6,$AK$78=1),ABS($AH6-$AI6),0),AVERAGE(AJ5,AJ7))</f>
        <v>76</v>
      </c>
      <c r="AK6" s="111">
        <f t="shared" ref="AK6:AK37" si="13">IF(ISNUMBER(IF(CHOOSE($AK$78,$AI6&gt;$AH6,$AH6&gt;$AI6,1),ABS($AH6-$AI6),0)),IF(CHOOSE($AK$78,$AI6&gt;$AH6,$AH6&gt;$AI6,1),ABS($AH6-$AI6),0),AVERAGE(AK5,AK7))</f>
        <v>38</v>
      </c>
      <c r="AL6" s="111">
        <f t="shared" ref="AL6:AL37" si="14">IF(ISNUMBER(MIN($AH6,$AI6)+IF(AND($AH6&gt;$AI6,$AM$78=1),ABS($AH6-$AI6),0)),MIN($AH6,$AI6)+IF(AND($AH6&gt;$AI6,$AM$78=1),ABS($AH6-$AI6),0),AVERAGE(AL5,AL7))</f>
        <v>76</v>
      </c>
      <c r="AM6" s="111">
        <f t="shared" ref="AM6:AM37" si="15">IF(ISNUMBER(IF(CHOOSE($AM$78,$AI6&gt;$AH6,$AH6&gt;$AI6,1),ABS($AH6-$AI6),0)),IF(CHOOSE($AM$78,$AI6&gt;$AH6,$AH6&gt;$AI6,1),ABS($AH6-$AI6),0),AVERAGE(AM5,AM7))</f>
        <v>0</v>
      </c>
    </row>
    <row r="7" spans="1:39" x14ac:dyDescent="0.2">
      <c r="A7" s="103" t="str">
        <f t="shared" si="0"/>
        <v>1986_4_f61_2</v>
      </c>
      <c r="B7" s="37" t="s">
        <v>175</v>
      </c>
      <c r="C7" s="37" t="s">
        <v>111</v>
      </c>
      <c r="D7" s="38">
        <v>0</v>
      </c>
      <c r="I7" s="182" t="s">
        <v>176</v>
      </c>
      <c r="J7" s="106" t="str">
        <f t="shared" si="3"/>
        <v>1987_4_f9_2</v>
      </c>
      <c r="K7" s="106">
        <f t="shared" si="1"/>
        <v>1</v>
      </c>
      <c r="L7" s="107">
        <f>IF(K7=1,VLOOKUP(J7,ch_hev_ung_dat!$A$2:$J$30000,10,FALSE),IF(ch_verkettung!K7=2,VLOOKUP(ch_verkettung!J7,ch_hev_dat!$A$2:$J$30000,10,FALSE),IF(ch_verkettung!K7=3,VLOOKUP(ch_verkettung!J7,ch_fpre_dat!$A$2:$J$30000,10,FALSE),#N/A)))</f>
        <v>84</v>
      </c>
      <c r="M7" s="107">
        <f>IF($K7=1,VLOOKUP($J7,ch_hev_ung_dat!$A$2:$J$30000,4,FALSE),IF(ch_verkettung!$K7=2,VLOOKUP(ch_verkettung!$J7,ch_hev_dat!$A$2:$J$30000,4,FALSE),IF(ch_verkettung!$K7=3,VLOOKUP(ch_verkettung!$J7,ch_fpre_dat!$A$2:$J$30000,4,FALSE),#N/A)))</f>
        <v>2</v>
      </c>
      <c r="N7" s="107">
        <f>IF($K7=1,VLOOKUP($J7,ch_hev_ung_dat!$A$2:$J$30000,5,FALSE),IF(ch_verkettung!$K7=2,VLOOKUP(ch_verkettung!$J7,ch_hev_dat!$A$2:$J$30000,5,FALSE),IF(ch_verkettung!$K7=3,VLOOKUP(ch_verkettung!$J7,ch_fpre_dat!$A$2:$J$30000,5,FALSE),#N/A)))</f>
        <v>0</v>
      </c>
      <c r="O7" s="107">
        <f>IF($K7=1,VLOOKUP($J7,ch_hev_ung_dat!$A$2:$J$30000,6,FALSE),IF(ch_verkettung!$K7=2,VLOOKUP(ch_verkettung!$J7,ch_hev_dat!$A$2:$J$30000,6,FALSE),IF(ch_verkettung!$K7=3,VLOOKUP(ch_verkettung!$J7,ch_fpre_dat!$A$2:$J$30000,6,FALSE),#N/A)))</f>
        <v>25</v>
      </c>
      <c r="P7" s="107">
        <f>IF($K7=1,VLOOKUP($J7,ch_hev_ung_dat!$A$2:$J$30000,7,FALSE),IF(ch_verkettung!$K7=2,VLOOKUP(ch_verkettung!$J7,ch_hev_dat!$A$2:$J$30000,7,FALSE),IF(ch_verkettung!$K7=3,VLOOKUP(ch_verkettung!$J7,ch_fpre_dat!$A$2:$J$30000,7,FALSE),#N/A)))</f>
        <v>58</v>
      </c>
      <c r="Q7" s="107">
        <f>IF($K7=1,VLOOKUP($J7,ch_hev_ung_dat!$A$2:$J$30000,8,FALSE),IF(ch_verkettung!$K7=2,VLOOKUP(ch_verkettung!$J7,ch_hev_dat!$A$2:$J$30000,8,FALSE),IF(ch_verkettung!$K7=3,VLOOKUP(ch_verkettung!$J7,ch_fpre_dat!$A$2:$J$30000,8,FALSE),#N/A)))</f>
        <v>15</v>
      </c>
      <c r="S7" s="110">
        <f t="shared" si="4"/>
        <v>-0.02</v>
      </c>
      <c r="T7" s="110">
        <f t="shared" si="5"/>
        <v>0</v>
      </c>
      <c r="U7" s="110">
        <f t="shared" si="6"/>
        <v>0.25</v>
      </c>
      <c r="V7" s="110">
        <f t="shared" si="7"/>
        <v>0.57999999999999996</v>
      </c>
      <c r="W7" s="110">
        <f t="shared" si="8"/>
        <v>0.15</v>
      </c>
      <c r="X7" s="110">
        <f>IF($K7=1,VLOOKUP($J7,ch_hev_ung_dat!$A$2:$J$30000,9,FALSE),IF(ch_verkettung!$K7=2,VLOOKUP(ch_verkettung!$J7,ch_hev_dat!$A$2:$J$30000,9,FALSE),IF(ch_verkettung!$K7=3,VLOOKUP(ch_verkettung!$J7,ch_fpre_dat!$A$2:$J$30000,9,FALSE),#N/A)))</f>
        <v>0</v>
      </c>
      <c r="Z7" s="115" t="s">
        <v>3</v>
      </c>
      <c r="AA7" s="115" t="s">
        <v>109</v>
      </c>
      <c r="AC7" s="106" t="str">
        <f t="shared" si="9"/>
        <v>1988_4_f4_2</v>
      </c>
      <c r="AD7" s="106">
        <f t="shared" si="2"/>
        <v>1</v>
      </c>
      <c r="AE7" s="107">
        <f>IF($AD7=1,VLOOKUP($AC7,ch_hev_ung_dat!$A$2:$J$30000,10,FALSE),IF($AD7=2,VLOOKUP($AC7,ch_hev_dat!$A$2:$J$30000,10,FALSE),IF($AD7=3,VLOOKUP($AC7,ch_fpre_dat!$A$2:$J$30000,10,FALSE),#N/A)))</f>
        <v>132</v>
      </c>
      <c r="AG7" s="182" t="s">
        <v>176</v>
      </c>
      <c r="AH7" s="111">
        <f>VLOOKUP(AG7,$I$5:$L$60,4,FALSE)</f>
        <v>84</v>
      </c>
      <c r="AI7" s="111">
        <f>VLOOKUP(AG7,$I$5:$AE$60,23,FALSE)</f>
        <v>132</v>
      </c>
      <c r="AJ7" s="111">
        <f t="shared" si="12"/>
        <v>84</v>
      </c>
      <c r="AK7" s="111">
        <f t="shared" si="13"/>
        <v>48</v>
      </c>
      <c r="AL7" s="111">
        <f t="shared" si="14"/>
        <v>84</v>
      </c>
      <c r="AM7" s="111">
        <f t="shared" si="15"/>
        <v>0</v>
      </c>
    </row>
    <row r="8" spans="1:39" x14ac:dyDescent="0.2">
      <c r="A8" s="103" t="str">
        <f t="shared" si="0"/>
        <v>1986_4_InEI</v>
      </c>
      <c r="B8" s="37" t="s">
        <v>175</v>
      </c>
      <c r="C8" s="37" t="s">
        <v>107</v>
      </c>
      <c r="D8" s="38">
        <v>1</v>
      </c>
      <c r="I8" s="182" t="s">
        <v>199</v>
      </c>
      <c r="J8" s="106" t="str">
        <f t="shared" si="3"/>
        <v>1988_2_f9_2</v>
      </c>
      <c r="K8" s="106">
        <f t="shared" si="1"/>
        <v>1</v>
      </c>
      <c r="L8" s="107" t="e">
        <f>IF(K8=1,VLOOKUP(J8,ch_hev_ung_dat!$A$2:$J$30000,10,FALSE),IF(ch_verkettung!K8=2,VLOOKUP(ch_verkettung!J8,ch_hev_dat!$A$2:$J$30000,10,FALSE),IF(ch_verkettung!K8=3,VLOOKUP(ch_verkettung!J8,ch_fpre_dat!$A$2:$J$30000,10,FALSE),#N/A)))</f>
        <v>#N/A</v>
      </c>
      <c r="M8" s="107" t="e">
        <f>IF($K8=1,VLOOKUP($J8,ch_hev_ung_dat!$A$2:$J$30000,4,FALSE),IF(ch_verkettung!$K8=2,VLOOKUP(ch_verkettung!$J8,ch_hev_dat!$A$2:$J$30000,4,FALSE),IF(ch_verkettung!$K8=3,VLOOKUP(ch_verkettung!$J8,ch_fpre_dat!$A$2:$J$30000,4,FALSE),#N/A)))</f>
        <v>#N/A</v>
      </c>
      <c r="N8" s="107" t="e">
        <f>IF($K8=1,VLOOKUP($J8,ch_hev_ung_dat!$A$2:$J$30000,5,FALSE),IF(ch_verkettung!$K8=2,VLOOKUP(ch_verkettung!$J8,ch_hev_dat!$A$2:$J$30000,5,FALSE),IF(ch_verkettung!$K8=3,VLOOKUP(ch_verkettung!$J8,ch_fpre_dat!$A$2:$J$30000,5,FALSE),#N/A)))</f>
        <v>#N/A</v>
      </c>
      <c r="O8" s="107" t="e">
        <f>IF($K8=1,VLOOKUP($J8,ch_hev_ung_dat!$A$2:$J$30000,6,FALSE),IF(ch_verkettung!$K8=2,VLOOKUP(ch_verkettung!$J8,ch_hev_dat!$A$2:$J$30000,6,FALSE),IF(ch_verkettung!$K8=3,VLOOKUP(ch_verkettung!$J8,ch_fpre_dat!$A$2:$J$30000,6,FALSE),#N/A)))</f>
        <v>#N/A</v>
      </c>
      <c r="P8" s="107" t="e">
        <f>IF($K8=1,VLOOKUP($J8,ch_hev_ung_dat!$A$2:$J$30000,7,FALSE),IF(ch_verkettung!$K8=2,VLOOKUP(ch_verkettung!$J8,ch_hev_dat!$A$2:$J$30000,7,FALSE),IF(ch_verkettung!$K8=3,VLOOKUP(ch_verkettung!$J8,ch_fpre_dat!$A$2:$J$30000,7,FALSE),#N/A)))</f>
        <v>#N/A</v>
      </c>
      <c r="Q8" s="107" t="e">
        <f>IF($K8=1,VLOOKUP($J8,ch_hev_ung_dat!$A$2:$J$30000,8,FALSE),IF(ch_verkettung!$K8=2,VLOOKUP(ch_verkettung!$J8,ch_hev_dat!$A$2:$J$30000,8,FALSE),IF(ch_verkettung!$K8=3,VLOOKUP(ch_verkettung!$J8,ch_fpre_dat!$A$2:$J$30000,8,FALSE),#N/A)))</f>
        <v>#N/A</v>
      </c>
      <c r="S8" s="110" t="e">
        <f t="shared" si="4"/>
        <v>#N/A</v>
      </c>
      <c r="T8" s="110" t="e">
        <f t="shared" si="5"/>
        <v>#N/A</v>
      </c>
      <c r="U8" s="110" t="e">
        <f t="shared" si="6"/>
        <v>#N/A</v>
      </c>
      <c r="V8" s="110" t="e">
        <f t="shared" si="7"/>
        <v>#N/A</v>
      </c>
      <c r="W8" s="110" t="e">
        <f t="shared" si="8"/>
        <v>#N/A</v>
      </c>
      <c r="X8" s="110" t="e">
        <f>IF($K8=1,VLOOKUP($J8,ch_hev_ung_dat!$A$2:$J$30000,9,FALSE),IF(ch_verkettung!$K8=2,VLOOKUP(ch_verkettung!$J8,ch_hev_dat!$A$2:$J$30000,9,FALSE),IF(ch_verkettung!$K8=3,VLOOKUP(ch_verkettung!$J8,ch_fpre_dat!$A$2:$J$30000,9,FALSE),#N/A)))</f>
        <v>#N/A</v>
      </c>
      <c r="Z8" s="115" t="s">
        <v>111</v>
      </c>
      <c r="AA8" s="115" t="s">
        <v>110</v>
      </c>
      <c r="AC8" s="106" t="str">
        <f t="shared" si="9"/>
        <v>1989_2_f4_2</v>
      </c>
      <c r="AD8" s="106">
        <f t="shared" si="2"/>
        <v>1</v>
      </c>
      <c r="AE8" s="107" t="e">
        <f>IF($AD8=1,VLOOKUP($AC8,ch_hev_ung_dat!$A$2:$J$30000,10,FALSE),IF($AD8=2,VLOOKUP($AC8,ch_hev_dat!$A$2:$J$30000,10,FALSE),IF($AD8=3,VLOOKUP($AC8,ch_fpre_dat!$A$2:$J$30000,10,FALSE),#N/A)))</f>
        <v>#N/A</v>
      </c>
      <c r="AG8" s="182" t="s">
        <v>199</v>
      </c>
      <c r="AH8" s="111" t="e">
        <f t="shared" si="10"/>
        <v>#N/A</v>
      </c>
      <c r="AI8" s="111" t="e">
        <f t="shared" si="11"/>
        <v>#N/A</v>
      </c>
      <c r="AJ8" s="111">
        <f t="shared" si="12"/>
        <v>94</v>
      </c>
      <c r="AK8" s="111">
        <f t="shared" si="13"/>
        <v>36.5</v>
      </c>
      <c r="AL8" s="111">
        <f t="shared" si="14"/>
        <v>94</v>
      </c>
      <c r="AM8" s="111">
        <f t="shared" si="15"/>
        <v>0</v>
      </c>
    </row>
    <row r="9" spans="1:39" x14ac:dyDescent="0.2">
      <c r="A9" s="103" t="str">
        <f t="shared" si="0"/>
        <v>1986_4_InIN</v>
      </c>
      <c r="B9" s="37" t="s">
        <v>175</v>
      </c>
      <c r="C9" s="37" t="s">
        <v>113</v>
      </c>
      <c r="D9" s="38">
        <v>1</v>
      </c>
      <c r="I9" s="182" t="s">
        <v>177</v>
      </c>
      <c r="J9" s="106" t="str">
        <f t="shared" si="3"/>
        <v>1988_4_f9_2</v>
      </c>
      <c r="K9" s="106">
        <f t="shared" si="1"/>
        <v>1</v>
      </c>
      <c r="L9" s="107">
        <f>IF(K9=1,VLOOKUP(J9,ch_hev_ung_dat!$A$2:$J$30000,10,FALSE),IF(ch_verkettung!K9=2,VLOOKUP(ch_verkettung!J9,ch_hev_dat!$A$2:$J$30000,10,FALSE),IF(ch_verkettung!K9=3,VLOOKUP(ch_verkettung!J9,ch_fpre_dat!$A$2:$J$30000,10,FALSE),#N/A)))</f>
        <v>104</v>
      </c>
      <c r="M9" s="107">
        <f>IF($K9=1,VLOOKUP($J9,ch_hev_ung_dat!$A$2:$J$30000,4,FALSE),IF(ch_verkettung!$K9=2,VLOOKUP(ch_verkettung!$J9,ch_hev_dat!$A$2:$J$30000,4,FALSE),IF(ch_verkettung!$K9=3,VLOOKUP(ch_verkettung!$J9,ch_fpre_dat!$A$2:$J$30000,4,FALSE),#N/A)))</f>
        <v>0</v>
      </c>
      <c r="N9" s="107">
        <f>IF($K9=1,VLOOKUP($J9,ch_hev_ung_dat!$A$2:$J$30000,5,FALSE),IF(ch_verkettung!$K9=2,VLOOKUP(ch_verkettung!$J9,ch_hev_dat!$A$2:$J$30000,5,FALSE),IF(ch_verkettung!$K9=3,VLOOKUP(ch_verkettung!$J9,ch_fpre_dat!$A$2:$J$30000,5,FALSE),#N/A)))</f>
        <v>0</v>
      </c>
      <c r="O9" s="107">
        <f>IF($K9=1,VLOOKUP($J9,ch_hev_ung_dat!$A$2:$J$30000,6,FALSE),IF(ch_verkettung!$K9=2,VLOOKUP(ch_verkettung!$J9,ch_hev_dat!$A$2:$J$30000,6,FALSE),IF(ch_verkettung!$K9=3,VLOOKUP(ch_verkettung!$J9,ch_fpre_dat!$A$2:$J$30000,6,FALSE),#N/A)))</f>
        <v>14</v>
      </c>
      <c r="P9" s="107">
        <f>IF($K9=1,VLOOKUP($J9,ch_hev_ung_dat!$A$2:$J$30000,7,FALSE),IF(ch_verkettung!$K9=2,VLOOKUP(ch_verkettung!$J9,ch_hev_dat!$A$2:$J$30000,7,FALSE),IF(ch_verkettung!$K9=3,VLOOKUP(ch_verkettung!$J9,ch_fpre_dat!$A$2:$J$30000,7,FALSE),#N/A)))</f>
        <v>68</v>
      </c>
      <c r="Q9" s="107">
        <f>IF($K9=1,VLOOKUP($J9,ch_hev_ung_dat!$A$2:$J$30000,8,FALSE),IF(ch_verkettung!$K9=2,VLOOKUP(ch_verkettung!$J9,ch_hev_dat!$A$2:$J$30000,8,FALSE),IF(ch_verkettung!$K9=3,VLOOKUP(ch_verkettung!$J9,ch_fpre_dat!$A$2:$J$30000,8,FALSE),#N/A)))</f>
        <v>18</v>
      </c>
      <c r="S9" s="110">
        <f t="shared" si="4"/>
        <v>0</v>
      </c>
      <c r="T9" s="110">
        <f t="shared" si="5"/>
        <v>0</v>
      </c>
      <c r="U9" s="110">
        <f t="shared" si="6"/>
        <v>0.14000000000000001</v>
      </c>
      <c r="V9" s="110">
        <f t="shared" si="7"/>
        <v>0.68</v>
      </c>
      <c r="W9" s="110">
        <f t="shared" si="8"/>
        <v>0.18</v>
      </c>
      <c r="X9" s="110">
        <f>IF($K9=1,VLOOKUP($J9,ch_hev_ung_dat!$A$2:$J$30000,9,FALSE),IF(ch_verkettung!$K9=2,VLOOKUP(ch_verkettung!$J9,ch_hev_dat!$A$2:$J$30000,9,FALSE),IF(ch_verkettung!$K9=3,VLOOKUP(ch_verkettung!$J9,ch_fpre_dat!$A$2:$J$30000,9,FALSE),#N/A)))</f>
        <v>0</v>
      </c>
      <c r="Z9" s="115" t="s">
        <v>107</v>
      </c>
      <c r="AA9" s="115" t="s">
        <v>226</v>
      </c>
      <c r="AC9" s="106" t="str">
        <f t="shared" si="9"/>
        <v>1989_4_f4_2</v>
      </c>
      <c r="AD9" s="106">
        <f t="shared" si="2"/>
        <v>1</v>
      </c>
      <c r="AE9" s="107">
        <f>IF($AD9=1,VLOOKUP($AC9,ch_hev_ung_dat!$A$2:$J$30000,10,FALSE),IF($AD9=2,VLOOKUP($AC9,ch_hev_dat!$A$2:$J$30000,10,FALSE),IF($AD9=3,VLOOKUP($AC9,ch_fpre_dat!$A$2:$J$30000,10,FALSE),#N/A)))</f>
        <v>129</v>
      </c>
      <c r="AG9" s="182" t="s">
        <v>177</v>
      </c>
      <c r="AH9" s="111">
        <f>VLOOKUP(AG9,$I$5:$L$60,4,FALSE)</f>
        <v>104</v>
      </c>
      <c r="AI9" s="111">
        <f>VLOOKUP(AG9,$I$5:$AE$60,23,FALSE)</f>
        <v>129</v>
      </c>
      <c r="AJ9" s="111">
        <f t="shared" si="12"/>
        <v>104</v>
      </c>
      <c r="AK9" s="111">
        <f t="shared" si="13"/>
        <v>25</v>
      </c>
      <c r="AL9" s="111">
        <f t="shared" si="14"/>
        <v>104</v>
      </c>
      <c r="AM9" s="111">
        <f t="shared" si="15"/>
        <v>0</v>
      </c>
    </row>
    <row r="10" spans="1:39" x14ac:dyDescent="0.2">
      <c r="A10" s="103" t="str">
        <f t="shared" si="0"/>
        <v>1986_4_f4_1</v>
      </c>
      <c r="B10" s="37" t="s">
        <v>175</v>
      </c>
      <c r="C10" s="37" t="s">
        <v>43</v>
      </c>
      <c r="D10" s="38">
        <v>1</v>
      </c>
      <c r="I10" s="182" t="s">
        <v>200</v>
      </c>
      <c r="J10" s="106" t="str">
        <f t="shared" si="3"/>
        <v>1989_2_f9_2</v>
      </c>
      <c r="K10" s="106">
        <f t="shared" si="1"/>
        <v>1</v>
      </c>
      <c r="L10" s="107" t="e">
        <f>IF(K10=1,VLOOKUP(J10,ch_hev_ung_dat!$A$2:$J$30000,10,FALSE),IF(ch_verkettung!K10=2,VLOOKUP(ch_verkettung!J10,ch_hev_dat!$A$2:$J$30000,10,FALSE),IF(ch_verkettung!K10=3,VLOOKUP(ch_verkettung!J10,ch_fpre_dat!$A$2:$J$30000,10,FALSE),#N/A)))</f>
        <v>#N/A</v>
      </c>
      <c r="M10" s="107" t="e">
        <f>IF($K10=1,VLOOKUP($J10,ch_hev_ung_dat!$A$2:$J$30000,4,FALSE),IF(ch_verkettung!$K10=2,VLOOKUP(ch_verkettung!$J10,ch_hev_dat!$A$2:$J$30000,4,FALSE),IF(ch_verkettung!$K10=3,VLOOKUP(ch_verkettung!$J10,ch_fpre_dat!$A$2:$J$30000,4,FALSE),#N/A)))</f>
        <v>#N/A</v>
      </c>
      <c r="N10" s="107" t="e">
        <f>IF($K10=1,VLOOKUP($J10,ch_hev_ung_dat!$A$2:$J$30000,5,FALSE),IF(ch_verkettung!$K10=2,VLOOKUP(ch_verkettung!$J10,ch_hev_dat!$A$2:$J$30000,5,FALSE),IF(ch_verkettung!$K10=3,VLOOKUP(ch_verkettung!$J10,ch_fpre_dat!$A$2:$J$30000,5,FALSE),#N/A)))</f>
        <v>#N/A</v>
      </c>
      <c r="O10" s="107" t="e">
        <f>IF($K10=1,VLOOKUP($J10,ch_hev_ung_dat!$A$2:$J$30000,6,FALSE),IF(ch_verkettung!$K10=2,VLOOKUP(ch_verkettung!$J10,ch_hev_dat!$A$2:$J$30000,6,FALSE),IF(ch_verkettung!$K10=3,VLOOKUP(ch_verkettung!$J10,ch_fpre_dat!$A$2:$J$30000,6,FALSE),#N/A)))</f>
        <v>#N/A</v>
      </c>
      <c r="P10" s="107" t="e">
        <f>IF($K10=1,VLOOKUP($J10,ch_hev_ung_dat!$A$2:$J$30000,7,FALSE),IF(ch_verkettung!$K10=2,VLOOKUP(ch_verkettung!$J10,ch_hev_dat!$A$2:$J$30000,7,FALSE),IF(ch_verkettung!$K10=3,VLOOKUP(ch_verkettung!$J10,ch_fpre_dat!$A$2:$J$30000,7,FALSE),#N/A)))</f>
        <v>#N/A</v>
      </c>
      <c r="Q10" s="107" t="e">
        <f>IF($K10=1,VLOOKUP($J10,ch_hev_ung_dat!$A$2:$J$30000,8,FALSE),IF(ch_verkettung!$K10=2,VLOOKUP(ch_verkettung!$J10,ch_hev_dat!$A$2:$J$30000,8,FALSE),IF(ch_verkettung!$K10=3,VLOOKUP(ch_verkettung!$J10,ch_fpre_dat!$A$2:$J$30000,8,FALSE),#N/A)))</f>
        <v>#N/A</v>
      </c>
      <c r="S10" s="110" t="e">
        <f t="shared" si="4"/>
        <v>#N/A</v>
      </c>
      <c r="T10" s="110" t="e">
        <f t="shared" si="5"/>
        <v>#N/A</v>
      </c>
      <c r="U10" s="110" t="e">
        <f t="shared" si="6"/>
        <v>#N/A</v>
      </c>
      <c r="V10" s="110" t="e">
        <f t="shared" si="7"/>
        <v>#N/A</v>
      </c>
      <c r="W10" s="110" t="e">
        <f t="shared" si="8"/>
        <v>#N/A</v>
      </c>
      <c r="X10" s="110" t="e">
        <f>IF($K10=1,VLOOKUP($J10,ch_hev_ung_dat!$A$2:$J$30000,9,FALSE),IF(ch_verkettung!$K10=2,VLOOKUP(ch_verkettung!$J10,ch_hev_dat!$A$2:$J$30000,9,FALSE),IF(ch_verkettung!$K10=3,VLOOKUP(ch_verkettung!$J10,ch_fpre_dat!$A$2:$J$30000,9,FALSE),#N/A)))</f>
        <v>#N/A</v>
      </c>
      <c r="Z10" s="115" t="s">
        <v>113</v>
      </c>
      <c r="AA10" s="115" t="s">
        <v>227</v>
      </c>
      <c r="AC10" s="106" t="str">
        <f t="shared" si="9"/>
        <v>1990_2_f4_2</v>
      </c>
      <c r="AD10" s="106">
        <f t="shared" si="2"/>
        <v>1</v>
      </c>
      <c r="AE10" s="107" t="e">
        <f>IF($AD10=1,VLOOKUP($AC10,ch_hev_ung_dat!$A$2:$J$30000,10,FALSE),IF($AD10=2,VLOOKUP($AC10,ch_hev_dat!$A$2:$J$30000,10,FALSE),IF($AD10=3,VLOOKUP($AC10,ch_fpre_dat!$A$2:$J$30000,10,FALSE),#N/A)))</f>
        <v>#N/A</v>
      </c>
      <c r="AG10" s="182" t="s">
        <v>200</v>
      </c>
      <c r="AH10" s="111" t="e">
        <f t="shared" si="10"/>
        <v>#N/A</v>
      </c>
      <c r="AI10" s="111" t="e">
        <f t="shared" si="11"/>
        <v>#N/A</v>
      </c>
      <c r="AJ10" s="111">
        <f t="shared" si="12"/>
        <v>84.5</v>
      </c>
      <c r="AK10" s="111">
        <f t="shared" si="13"/>
        <v>12.5</v>
      </c>
      <c r="AL10" s="111">
        <f t="shared" si="14"/>
        <v>34.5</v>
      </c>
      <c r="AM10" s="111">
        <f t="shared" si="15"/>
        <v>50</v>
      </c>
    </row>
    <row r="11" spans="1:39" x14ac:dyDescent="0.2">
      <c r="A11" s="103" t="str">
        <f t="shared" si="0"/>
        <v>1986_4_f4_2</v>
      </c>
      <c r="B11" s="37" t="s">
        <v>175</v>
      </c>
      <c r="C11" s="37" t="s">
        <v>44</v>
      </c>
      <c r="D11" s="38">
        <v>1</v>
      </c>
      <c r="I11" s="182" t="s">
        <v>178</v>
      </c>
      <c r="J11" s="106" t="str">
        <f t="shared" si="3"/>
        <v>1989_4_f9_2</v>
      </c>
      <c r="K11" s="106">
        <f t="shared" si="1"/>
        <v>1</v>
      </c>
      <c r="L11" s="107">
        <f>IF(K11=1,VLOOKUP(J11,ch_hev_ung_dat!$A$2:$J$30000,10,FALSE),IF(ch_verkettung!K11=2,VLOOKUP(ch_verkettung!J11,ch_hev_dat!$A$2:$J$30000,10,FALSE),IF(ch_verkettung!K11=3,VLOOKUP(ch_verkettung!J11,ch_fpre_dat!$A$2:$J$30000,10,FALSE),#N/A)))</f>
        <v>65</v>
      </c>
      <c r="M11" s="107">
        <f>IF($K11=1,VLOOKUP($J11,ch_hev_ung_dat!$A$2:$J$30000,4,FALSE),IF(ch_verkettung!$K11=2,VLOOKUP(ch_verkettung!$J11,ch_hev_dat!$A$2:$J$30000,4,FALSE),IF(ch_verkettung!$K11=3,VLOOKUP(ch_verkettung!$J11,ch_fpre_dat!$A$2:$J$30000,4,FALSE),#N/A)))</f>
        <v>0</v>
      </c>
      <c r="N11" s="107">
        <f>IF($K11=1,VLOOKUP($J11,ch_hev_ung_dat!$A$2:$J$30000,5,FALSE),IF(ch_verkettung!$K11=2,VLOOKUP(ch_verkettung!$J11,ch_hev_dat!$A$2:$J$30000,5,FALSE),IF(ch_verkettung!$K11=3,VLOOKUP(ch_verkettung!$J11,ch_fpre_dat!$A$2:$J$30000,5,FALSE),#N/A)))</f>
        <v>7</v>
      </c>
      <c r="O11" s="107">
        <f>IF($K11=1,VLOOKUP($J11,ch_hev_ung_dat!$A$2:$J$30000,6,FALSE),IF(ch_verkettung!$K11=2,VLOOKUP(ch_verkettung!$J11,ch_hev_dat!$A$2:$J$30000,6,FALSE),IF(ch_verkettung!$K11=3,VLOOKUP(ch_verkettung!$J11,ch_fpre_dat!$A$2:$J$30000,6,FALSE),#N/A)))</f>
        <v>32</v>
      </c>
      <c r="P11" s="107">
        <f>IF($K11=1,VLOOKUP($J11,ch_hev_ung_dat!$A$2:$J$30000,7,FALSE),IF(ch_verkettung!$K11=2,VLOOKUP(ch_verkettung!$J11,ch_hev_dat!$A$2:$J$30000,7,FALSE),IF(ch_verkettung!$K11=3,VLOOKUP(ch_verkettung!$J11,ch_fpre_dat!$A$2:$J$30000,7,FALSE),#N/A)))</f>
        <v>50</v>
      </c>
      <c r="Q11" s="107">
        <f>IF($K11=1,VLOOKUP($J11,ch_hev_ung_dat!$A$2:$J$30000,8,FALSE),IF(ch_verkettung!$K11=2,VLOOKUP(ch_verkettung!$J11,ch_hev_dat!$A$2:$J$30000,8,FALSE),IF(ch_verkettung!$K11=3,VLOOKUP(ch_verkettung!$J11,ch_fpre_dat!$A$2:$J$30000,8,FALSE),#N/A)))</f>
        <v>11</v>
      </c>
      <c r="S11" s="110">
        <f t="shared" si="4"/>
        <v>0</v>
      </c>
      <c r="T11" s="110">
        <f t="shared" si="5"/>
        <v>-7.0000000000000007E-2</v>
      </c>
      <c r="U11" s="110">
        <f t="shared" si="6"/>
        <v>0.32</v>
      </c>
      <c r="V11" s="110">
        <f t="shared" si="7"/>
        <v>0.5</v>
      </c>
      <c r="W11" s="110">
        <f t="shared" si="8"/>
        <v>0.11</v>
      </c>
      <c r="X11" s="110">
        <f>IF($K11=1,VLOOKUP($J11,ch_hev_ung_dat!$A$2:$J$30000,9,FALSE),IF(ch_verkettung!$K11=2,VLOOKUP(ch_verkettung!$J11,ch_hev_dat!$A$2:$J$30000,9,FALSE),IF(ch_verkettung!$K11=3,VLOOKUP(ch_verkettung!$J11,ch_fpre_dat!$A$2:$J$30000,9,FALSE),#N/A)))</f>
        <v>0</v>
      </c>
      <c r="AC11" s="106" t="str">
        <f t="shared" si="9"/>
        <v>1990_4_f4_2</v>
      </c>
      <c r="AD11" s="106">
        <f t="shared" si="2"/>
        <v>1</v>
      </c>
      <c r="AE11" s="107">
        <f>IF($AD11=1,VLOOKUP($AC11,ch_hev_ung_dat!$A$2:$J$30000,10,FALSE),IF($AD11=2,VLOOKUP($AC11,ch_hev_dat!$A$2:$J$30000,10,FALSE),IF($AD11=3,VLOOKUP($AC11,ch_fpre_dat!$A$2:$J$30000,10,FALSE),#N/A)))</f>
        <v>-35</v>
      </c>
      <c r="AG11" s="182" t="s">
        <v>178</v>
      </c>
      <c r="AH11" s="111">
        <f>VLOOKUP(AG11,$I$5:$L$60,4,FALSE)</f>
        <v>65</v>
      </c>
      <c r="AI11" s="111">
        <f>VLOOKUP(AG11,$I$5:$AE$60,23,FALSE)</f>
        <v>-35</v>
      </c>
      <c r="AJ11" s="111">
        <f t="shared" si="12"/>
        <v>65</v>
      </c>
      <c r="AK11" s="111">
        <f t="shared" si="13"/>
        <v>0</v>
      </c>
      <c r="AL11" s="111">
        <f t="shared" si="14"/>
        <v>-35</v>
      </c>
      <c r="AM11" s="111">
        <f t="shared" si="15"/>
        <v>100</v>
      </c>
    </row>
    <row r="12" spans="1:39" x14ac:dyDescent="0.2">
      <c r="A12" s="103" t="str">
        <f t="shared" si="0"/>
        <v>1986_4_f4_3</v>
      </c>
      <c r="B12" s="37" t="s">
        <v>175</v>
      </c>
      <c r="C12" s="37" t="s">
        <v>100</v>
      </c>
      <c r="D12" s="38">
        <v>1</v>
      </c>
      <c r="I12" s="182" t="s">
        <v>201</v>
      </c>
      <c r="J12" s="106" t="str">
        <f t="shared" si="3"/>
        <v>1990_2_f9_2</v>
      </c>
      <c r="K12" s="106">
        <f t="shared" si="1"/>
        <v>1</v>
      </c>
      <c r="L12" s="107" t="e">
        <f>IF(K12=1,VLOOKUP(J12,ch_hev_ung_dat!$A$2:$J$30000,10,FALSE),IF(ch_verkettung!K12=2,VLOOKUP(ch_verkettung!J12,ch_hev_dat!$A$2:$J$30000,10,FALSE),IF(ch_verkettung!K12=3,VLOOKUP(ch_verkettung!J12,ch_fpre_dat!$A$2:$J$30000,10,FALSE),#N/A)))</f>
        <v>#N/A</v>
      </c>
      <c r="M12" s="107" t="e">
        <f>IF($K12=1,VLOOKUP($J12,ch_hev_ung_dat!$A$2:$J$30000,4,FALSE),IF(ch_verkettung!$K12=2,VLOOKUP(ch_verkettung!$J12,ch_hev_dat!$A$2:$J$30000,4,FALSE),IF(ch_verkettung!$K12=3,VLOOKUP(ch_verkettung!$J12,ch_fpre_dat!$A$2:$J$30000,4,FALSE),#N/A)))</f>
        <v>#N/A</v>
      </c>
      <c r="N12" s="107" t="e">
        <f>IF($K12=1,VLOOKUP($J12,ch_hev_ung_dat!$A$2:$J$30000,5,FALSE),IF(ch_verkettung!$K12=2,VLOOKUP(ch_verkettung!$J12,ch_hev_dat!$A$2:$J$30000,5,FALSE),IF(ch_verkettung!$K12=3,VLOOKUP(ch_verkettung!$J12,ch_fpre_dat!$A$2:$J$30000,5,FALSE),#N/A)))</f>
        <v>#N/A</v>
      </c>
      <c r="O12" s="107" t="e">
        <f>IF($K12=1,VLOOKUP($J12,ch_hev_ung_dat!$A$2:$J$30000,6,FALSE),IF(ch_verkettung!$K12=2,VLOOKUP(ch_verkettung!$J12,ch_hev_dat!$A$2:$J$30000,6,FALSE),IF(ch_verkettung!$K12=3,VLOOKUP(ch_verkettung!$J12,ch_fpre_dat!$A$2:$J$30000,6,FALSE),#N/A)))</f>
        <v>#N/A</v>
      </c>
      <c r="P12" s="107" t="e">
        <f>IF($K12=1,VLOOKUP($J12,ch_hev_ung_dat!$A$2:$J$30000,7,FALSE),IF(ch_verkettung!$K12=2,VLOOKUP(ch_verkettung!$J12,ch_hev_dat!$A$2:$J$30000,7,FALSE),IF(ch_verkettung!$K12=3,VLOOKUP(ch_verkettung!$J12,ch_fpre_dat!$A$2:$J$30000,7,FALSE),#N/A)))</f>
        <v>#N/A</v>
      </c>
      <c r="Q12" s="107" t="e">
        <f>IF($K12=1,VLOOKUP($J12,ch_hev_ung_dat!$A$2:$J$30000,8,FALSE),IF(ch_verkettung!$K12=2,VLOOKUP(ch_verkettung!$J12,ch_hev_dat!$A$2:$J$30000,8,FALSE),IF(ch_verkettung!$K12=3,VLOOKUP(ch_verkettung!$J12,ch_fpre_dat!$A$2:$J$30000,8,FALSE),#N/A)))</f>
        <v>#N/A</v>
      </c>
      <c r="S12" s="110" t="e">
        <f t="shared" si="4"/>
        <v>#N/A</v>
      </c>
      <c r="T12" s="110" t="e">
        <f t="shared" si="5"/>
        <v>#N/A</v>
      </c>
      <c r="U12" s="110" t="e">
        <f t="shared" si="6"/>
        <v>#N/A</v>
      </c>
      <c r="V12" s="110" t="e">
        <f t="shared" si="7"/>
        <v>#N/A</v>
      </c>
      <c r="W12" s="110" t="e">
        <f t="shared" si="8"/>
        <v>#N/A</v>
      </c>
      <c r="X12" s="110" t="e">
        <f>IF($K12=1,VLOOKUP($J12,ch_hev_ung_dat!$A$2:$J$30000,9,FALSE),IF(ch_verkettung!$K12=2,VLOOKUP(ch_verkettung!$J12,ch_hev_dat!$A$2:$J$30000,9,FALSE),IF(ch_verkettung!$K12=3,VLOOKUP(ch_verkettung!$J12,ch_fpre_dat!$A$2:$J$30000,9,FALSE),#N/A)))</f>
        <v>#N/A</v>
      </c>
      <c r="AC12" s="106" t="str">
        <f t="shared" si="9"/>
        <v>1991_2_f4_2</v>
      </c>
      <c r="AD12" s="106">
        <f t="shared" si="2"/>
        <v>1</v>
      </c>
      <c r="AE12" s="107" t="e">
        <f>IF($AD12=1,VLOOKUP($AC12,ch_hev_ung_dat!$A$2:$J$30000,10,FALSE),IF($AD12=2,VLOOKUP($AC12,ch_hev_dat!$A$2:$J$30000,10,FALSE),IF($AD12=3,VLOOKUP($AC12,ch_fpre_dat!$A$2:$J$30000,10,FALSE),#N/A)))</f>
        <v>#N/A</v>
      </c>
      <c r="AG12" s="182" t="s">
        <v>201</v>
      </c>
      <c r="AH12" s="111" t="e">
        <f t="shared" si="10"/>
        <v>#N/A</v>
      </c>
      <c r="AI12" s="111" t="e">
        <f t="shared" si="11"/>
        <v>#N/A</v>
      </c>
      <c r="AJ12" s="111">
        <f t="shared" si="12"/>
        <v>-5.5</v>
      </c>
      <c r="AK12" s="111">
        <f t="shared" si="13"/>
        <v>5</v>
      </c>
      <c r="AL12" s="111">
        <f t="shared" si="14"/>
        <v>-55.5</v>
      </c>
      <c r="AM12" s="111">
        <f t="shared" si="15"/>
        <v>50</v>
      </c>
    </row>
    <row r="13" spans="1:39" x14ac:dyDescent="0.2">
      <c r="A13" s="103" t="str">
        <f t="shared" si="0"/>
        <v>1986_4_f4_4</v>
      </c>
      <c r="B13" s="37" t="s">
        <v>175</v>
      </c>
      <c r="C13" s="37" t="s">
        <v>102</v>
      </c>
      <c r="D13" s="38">
        <v>1</v>
      </c>
      <c r="I13" s="182" t="s">
        <v>179</v>
      </c>
      <c r="J13" s="106" t="str">
        <f t="shared" si="3"/>
        <v>1990_4_f9_2</v>
      </c>
      <c r="K13" s="106">
        <f t="shared" si="1"/>
        <v>1</v>
      </c>
      <c r="L13" s="107">
        <f>IF(K13=1,VLOOKUP(J13,ch_hev_ung_dat!$A$2:$J$30000,10,FALSE),IF(ch_verkettung!K13=2,VLOOKUP(ch_verkettung!J13,ch_hev_dat!$A$2:$J$30000,10,FALSE),IF(ch_verkettung!K13=3,VLOOKUP(ch_verkettung!J13,ch_fpre_dat!$A$2:$J$30000,10,FALSE),#N/A)))</f>
        <v>-76</v>
      </c>
      <c r="M13" s="107">
        <f>IF($K13=1,VLOOKUP($J13,ch_hev_ung_dat!$A$2:$J$30000,4,FALSE),IF(ch_verkettung!$K13=2,VLOOKUP(ch_verkettung!$J13,ch_hev_dat!$A$2:$J$30000,4,FALSE),IF(ch_verkettung!$K13=3,VLOOKUP(ch_verkettung!$J13,ch_fpre_dat!$A$2:$J$30000,4,FALSE),#N/A)))</f>
        <v>21</v>
      </c>
      <c r="N13" s="107">
        <f>IF($K13=1,VLOOKUP($J13,ch_hev_ung_dat!$A$2:$J$30000,5,FALSE),IF(ch_verkettung!$K13=2,VLOOKUP(ch_verkettung!$J13,ch_hev_dat!$A$2:$J$30000,5,FALSE),IF(ch_verkettung!$K13=3,VLOOKUP(ch_verkettung!$J13,ch_fpre_dat!$A$2:$J$30000,5,FALSE),#N/A)))</f>
        <v>40</v>
      </c>
      <c r="O13" s="107">
        <f>IF($K13=1,VLOOKUP($J13,ch_hev_ung_dat!$A$2:$J$30000,6,FALSE),IF(ch_verkettung!$K13=2,VLOOKUP(ch_verkettung!$J13,ch_hev_dat!$A$2:$J$30000,6,FALSE),IF(ch_verkettung!$K13=3,VLOOKUP(ch_verkettung!$J13,ch_fpre_dat!$A$2:$J$30000,6,FALSE),#N/A)))</f>
        <v>33</v>
      </c>
      <c r="P13" s="107">
        <f>IF($K13=1,VLOOKUP($J13,ch_hev_ung_dat!$A$2:$J$30000,7,FALSE),IF(ch_verkettung!$K13=2,VLOOKUP(ch_verkettung!$J13,ch_hev_dat!$A$2:$J$30000,7,FALSE),IF(ch_verkettung!$K13=3,VLOOKUP(ch_verkettung!$J13,ch_fpre_dat!$A$2:$J$30000,7,FALSE),#N/A)))</f>
        <v>6</v>
      </c>
      <c r="Q13" s="107">
        <f>IF($K13=1,VLOOKUP($J13,ch_hev_ung_dat!$A$2:$J$30000,8,FALSE),IF(ch_verkettung!$K13=2,VLOOKUP(ch_verkettung!$J13,ch_hev_dat!$A$2:$J$30000,8,FALSE),IF(ch_verkettung!$K13=3,VLOOKUP(ch_verkettung!$J13,ch_fpre_dat!$A$2:$J$30000,8,FALSE),#N/A)))</f>
        <v>0</v>
      </c>
      <c r="S13" s="110">
        <f t="shared" si="4"/>
        <v>-0.21</v>
      </c>
      <c r="T13" s="110">
        <f t="shared" si="5"/>
        <v>-0.4</v>
      </c>
      <c r="U13" s="110">
        <f t="shared" si="6"/>
        <v>0.33</v>
      </c>
      <c r="V13" s="110">
        <f t="shared" si="7"/>
        <v>0.06</v>
      </c>
      <c r="W13" s="110">
        <f t="shared" si="8"/>
        <v>0</v>
      </c>
      <c r="X13" s="110">
        <f>IF($K13=1,VLOOKUP($J13,ch_hev_ung_dat!$A$2:$J$30000,9,FALSE),IF(ch_verkettung!$K13=2,VLOOKUP(ch_verkettung!$J13,ch_hev_dat!$A$2:$J$30000,9,FALSE),IF(ch_verkettung!$K13=3,VLOOKUP(ch_verkettung!$J13,ch_fpre_dat!$A$2:$J$30000,9,FALSE),#N/A)))</f>
        <v>0</v>
      </c>
      <c r="AC13" s="106" t="str">
        <f t="shared" si="9"/>
        <v>1991_4_f4_2</v>
      </c>
      <c r="AD13" s="106">
        <f t="shared" si="2"/>
        <v>1</v>
      </c>
      <c r="AE13" s="107">
        <f>IF($AD13=1,VLOOKUP($AC13,ch_hev_ung_dat!$A$2:$J$30000,10,FALSE),IF($AD13=2,VLOOKUP($AC13,ch_hev_dat!$A$2:$J$30000,10,FALSE),IF($AD13=3,VLOOKUP($AC13,ch_fpre_dat!$A$2:$J$30000,10,FALSE),#N/A)))</f>
        <v>-66</v>
      </c>
      <c r="AG13" s="182" t="s">
        <v>179</v>
      </c>
      <c r="AH13" s="111">
        <f>VLOOKUP(AG13,$I$5:$L$60,4,FALSE)</f>
        <v>-76</v>
      </c>
      <c r="AI13" s="111">
        <f>VLOOKUP(AG13,$I$5:$AE$60,23,FALSE)</f>
        <v>-66</v>
      </c>
      <c r="AJ13" s="111">
        <f t="shared" si="12"/>
        <v>-76</v>
      </c>
      <c r="AK13" s="111">
        <f t="shared" si="13"/>
        <v>10</v>
      </c>
      <c r="AL13" s="111">
        <f t="shared" si="14"/>
        <v>-76</v>
      </c>
      <c r="AM13" s="111">
        <f t="shared" si="15"/>
        <v>0</v>
      </c>
    </row>
    <row r="14" spans="1:39" x14ac:dyDescent="0.2">
      <c r="A14" s="103" t="str">
        <f t="shared" si="0"/>
        <v>1986_4_f60_1</v>
      </c>
      <c r="B14" s="37" t="s">
        <v>175</v>
      </c>
      <c r="C14" s="37" t="s">
        <v>109</v>
      </c>
      <c r="D14" s="38">
        <v>0</v>
      </c>
      <c r="I14" s="182" t="s">
        <v>202</v>
      </c>
      <c r="J14" s="106" t="str">
        <f t="shared" si="3"/>
        <v>1991_2_f9_2</v>
      </c>
      <c r="K14" s="106">
        <f t="shared" si="1"/>
        <v>1</v>
      </c>
      <c r="L14" s="107" t="e">
        <f>IF(K14=1,VLOOKUP(J14,ch_hev_ung_dat!$A$2:$J$30000,10,FALSE),IF(ch_verkettung!K14=2,VLOOKUP(ch_verkettung!J14,ch_hev_dat!$A$2:$J$30000,10,FALSE),IF(ch_verkettung!K14=3,VLOOKUP(ch_verkettung!J14,ch_fpre_dat!$A$2:$J$30000,10,FALSE),#N/A)))</f>
        <v>#N/A</v>
      </c>
      <c r="M14" s="107" t="e">
        <f>IF($K14=1,VLOOKUP($J14,ch_hev_ung_dat!$A$2:$J$30000,4,FALSE),IF(ch_verkettung!$K14=2,VLOOKUP(ch_verkettung!$J14,ch_hev_dat!$A$2:$J$30000,4,FALSE),IF(ch_verkettung!$K14=3,VLOOKUP(ch_verkettung!$J14,ch_fpre_dat!$A$2:$J$30000,4,FALSE),#N/A)))</f>
        <v>#N/A</v>
      </c>
      <c r="N14" s="107" t="e">
        <f>IF($K14=1,VLOOKUP($J14,ch_hev_ung_dat!$A$2:$J$30000,5,FALSE),IF(ch_verkettung!$K14=2,VLOOKUP(ch_verkettung!$J14,ch_hev_dat!$A$2:$J$30000,5,FALSE),IF(ch_verkettung!$K14=3,VLOOKUP(ch_verkettung!$J14,ch_fpre_dat!$A$2:$J$30000,5,FALSE),#N/A)))</f>
        <v>#N/A</v>
      </c>
      <c r="O14" s="107" t="e">
        <f>IF($K14=1,VLOOKUP($J14,ch_hev_ung_dat!$A$2:$J$30000,6,FALSE),IF(ch_verkettung!$K14=2,VLOOKUP(ch_verkettung!$J14,ch_hev_dat!$A$2:$J$30000,6,FALSE),IF(ch_verkettung!$K14=3,VLOOKUP(ch_verkettung!$J14,ch_fpre_dat!$A$2:$J$30000,6,FALSE),#N/A)))</f>
        <v>#N/A</v>
      </c>
      <c r="P14" s="107" t="e">
        <f>IF($K14=1,VLOOKUP($J14,ch_hev_ung_dat!$A$2:$J$30000,7,FALSE),IF(ch_verkettung!$K14=2,VLOOKUP(ch_verkettung!$J14,ch_hev_dat!$A$2:$J$30000,7,FALSE),IF(ch_verkettung!$K14=3,VLOOKUP(ch_verkettung!$J14,ch_fpre_dat!$A$2:$J$30000,7,FALSE),#N/A)))</f>
        <v>#N/A</v>
      </c>
      <c r="Q14" s="107" t="e">
        <f>IF($K14=1,VLOOKUP($J14,ch_hev_ung_dat!$A$2:$J$30000,8,FALSE),IF(ch_verkettung!$K14=2,VLOOKUP(ch_verkettung!$J14,ch_hev_dat!$A$2:$J$30000,8,FALSE),IF(ch_verkettung!$K14=3,VLOOKUP(ch_verkettung!$J14,ch_fpre_dat!$A$2:$J$30000,8,FALSE),#N/A)))</f>
        <v>#N/A</v>
      </c>
      <c r="S14" s="110" t="e">
        <f t="shared" si="4"/>
        <v>#N/A</v>
      </c>
      <c r="T14" s="110" t="e">
        <f t="shared" si="5"/>
        <v>#N/A</v>
      </c>
      <c r="U14" s="110" t="e">
        <f t="shared" si="6"/>
        <v>#N/A</v>
      </c>
      <c r="V14" s="110" t="e">
        <f t="shared" si="7"/>
        <v>#N/A</v>
      </c>
      <c r="W14" s="110" t="e">
        <f t="shared" si="8"/>
        <v>#N/A</v>
      </c>
      <c r="X14" s="110" t="e">
        <f>IF($K14=1,VLOOKUP($J14,ch_hev_ung_dat!$A$2:$J$30000,9,FALSE),IF(ch_verkettung!$K14=2,VLOOKUP(ch_verkettung!$J14,ch_hev_dat!$A$2:$J$30000,9,FALSE),IF(ch_verkettung!$K14=3,VLOOKUP(ch_verkettung!$J14,ch_fpre_dat!$A$2:$J$30000,9,FALSE),#N/A)))</f>
        <v>#N/A</v>
      </c>
      <c r="AC14" s="106" t="str">
        <f t="shared" si="9"/>
        <v>1992_2_f4_2</v>
      </c>
      <c r="AD14" s="106">
        <f t="shared" si="2"/>
        <v>1</v>
      </c>
      <c r="AE14" s="107" t="e">
        <f>IF($AD14=1,VLOOKUP($AC14,ch_hev_ung_dat!$A$2:$J$30000,10,FALSE),IF($AD14=2,VLOOKUP($AC14,ch_hev_dat!$A$2:$J$30000,10,FALSE),IF($AD14=3,VLOOKUP($AC14,ch_fpre_dat!$A$2:$J$30000,10,FALSE),#N/A)))</f>
        <v>#N/A</v>
      </c>
      <c r="AG14" s="182" t="s">
        <v>202</v>
      </c>
      <c r="AH14" s="111" t="e">
        <f t="shared" si="10"/>
        <v>#N/A</v>
      </c>
      <c r="AI14" s="111" t="e">
        <f t="shared" si="11"/>
        <v>#N/A</v>
      </c>
      <c r="AJ14" s="111">
        <f t="shared" si="12"/>
        <v>-61.5</v>
      </c>
      <c r="AK14" s="111">
        <f t="shared" si="13"/>
        <v>5</v>
      </c>
      <c r="AL14" s="111">
        <f t="shared" si="14"/>
        <v>-80</v>
      </c>
      <c r="AM14" s="111">
        <f t="shared" si="15"/>
        <v>18.5</v>
      </c>
    </row>
    <row r="15" spans="1:39" x14ac:dyDescent="0.2">
      <c r="A15" s="103" t="str">
        <f t="shared" si="0"/>
        <v>1986_4_f61_1</v>
      </c>
      <c r="B15" s="37" t="s">
        <v>175</v>
      </c>
      <c r="C15" s="37" t="s">
        <v>110</v>
      </c>
      <c r="D15" s="38">
        <v>0</v>
      </c>
      <c r="I15" s="182" t="s">
        <v>180</v>
      </c>
      <c r="J15" s="106" t="str">
        <f t="shared" si="3"/>
        <v>1991_4_f9_2</v>
      </c>
      <c r="K15" s="106">
        <f t="shared" si="1"/>
        <v>1</v>
      </c>
      <c r="L15" s="107">
        <f>IF(K15=1,VLOOKUP(J15,ch_hev_ung_dat!$A$2:$J$30000,10,FALSE),IF(ch_verkettung!K15=2,VLOOKUP(ch_verkettung!J15,ch_hev_dat!$A$2:$J$30000,10,FALSE),IF(ch_verkettung!K15=3,VLOOKUP(ch_verkettung!J15,ch_fpre_dat!$A$2:$J$30000,10,FALSE),#N/A)))</f>
        <v>-47</v>
      </c>
      <c r="M15" s="107">
        <f>IF($K15=1,VLOOKUP($J15,ch_hev_ung_dat!$A$2:$J$30000,4,FALSE),IF(ch_verkettung!$K15=2,VLOOKUP(ch_verkettung!$J15,ch_hev_dat!$A$2:$J$30000,4,FALSE),IF(ch_verkettung!$K15=3,VLOOKUP(ch_verkettung!$J15,ch_fpre_dat!$A$2:$J$30000,4,FALSE),#N/A)))</f>
        <v>8</v>
      </c>
      <c r="N15" s="107">
        <f>IF($K15=1,VLOOKUP($J15,ch_hev_ung_dat!$A$2:$J$30000,5,FALSE),IF(ch_verkettung!$K15=2,VLOOKUP(ch_verkettung!$J15,ch_hev_dat!$A$2:$J$30000,5,FALSE),IF(ch_verkettung!$K15=3,VLOOKUP(ch_verkettung!$J15,ch_fpre_dat!$A$2:$J$30000,5,FALSE),#N/A)))</f>
        <v>38</v>
      </c>
      <c r="O15" s="107">
        <f>IF($K15=1,VLOOKUP($J15,ch_hev_ung_dat!$A$2:$J$30000,6,FALSE),IF(ch_verkettung!$K15=2,VLOOKUP(ch_verkettung!$J15,ch_hev_dat!$A$2:$J$30000,6,FALSE),IF(ch_verkettung!$K15=3,VLOOKUP(ch_verkettung!$J15,ch_fpre_dat!$A$2:$J$30000,6,FALSE),#N/A)))</f>
        <v>47</v>
      </c>
      <c r="P15" s="107">
        <f>IF($K15=1,VLOOKUP($J15,ch_hev_ung_dat!$A$2:$J$30000,7,FALSE),IF(ch_verkettung!$K15=2,VLOOKUP(ch_verkettung!$J15,ch_hev_dat!$A$2:$J$30000,7,FALSE),IF(ch_verkettung!$K15=3,VLOOKUP(ch_verkettung!$J15,ch_fpre_dat!$A$2:$J$30000,7,FALSE),#N/A)))</f>
        <v>7</v>
      </c>
      <c r="Q15" s="107">
        <f>IF($K15=1,VLOOKUP($J15,ch_hev_ung_dat!$A$2:$J$30000,8,FALSE),IF(ch_verkettung!$K15=2,VLOOKUP(ch_verkettung!$J15,ch_hev_dat!$A$2:$J$30000,8,FALSE),IF(ch_verkettung!$K15=3,VLOOKUP(ch_verkettung!$J15,ch_fpre_dat!$A$2:$J$30000,8,FALSE),#N/A)))</f>
        <v>0</v>
      </c>
      <c r="S15" s="110">
        <f t="shared" si="4"/>
        <v>-0.08</v>
      </c>
      <c r="T15" s="110">
        <f t="shared" si="5"/>
        <v>-0.38</v>
      </c>
      <c r="U15" s="110">
        <f t="shared" si="6"/>
        <v>0.47</v>
      </c>
      <c r="V15" s="110">
        <f t="shared" si="7"/>
        <v>7.0000000000000007E-2</v>
      </c>
      <c r="W15" s="110">
        <f t="shared" si="8"/>
        <v>0</v>
      </c>
      <c r="X15" s="110">
        <f>IF($K15=1,VLOOKUP($J15,ch_hev_ung_dat!$A$2:$J$30000,9,FALSE),IF(ch_verkettung!$K15=2,VLOOKUP(ch_verkettung!$J15,ch_hev_dat!$A$2:$J$30000,9,FALSE),IF(ch_verkettung!$K15=3,VLOOKUP(ch_verkettung!$J15,ch_fpre_dat!$A$2:$J$30000,9,FALSE),#N/A)))</f>
        <v>0</v>
      </c>
      <c r="AC15" s="106" t="str">
        <f t="shared" si="9"/>
        <v>1992_4_f4_2</v>
      </c>
      <c r="AD15" s="106">
        <f t="shared" si="2"/>
        <v>1</v>
      </c>
      <c r="AE15" s="107">
        <f>IF($AD15=1,VLOOKUP($AC15,ch_hev_ung_dat!$A$2:$J$30000,10,FALSE),IF($AD15=2,VLOOKUP($AC15,ch_hev_dat!$A$2:$J$30000,10,FALSE),IF($AD15=3,VLOOKUP($AC15,ch_fpre_dat!$A$2:$J$30000,10,FALSE),#N/A)))</f>
        <v>-84</v>
      </c>
      <c r="AG15" s="182" t="s">
        <v>180</v>
      </c>
      <c r="AH15" s="111">
        <f>VLOOKUP(AG15,$I$5:$L$60,4,FALSE)</f>
        <v>-47</v>
      </c>
      <c r="AI15" s="111">
        <f>VLOOKUP(AG15,$I$5:$AE$60,23,FALSE)</f>
        <v>-84</v>
      </c>
      <c r="AJ15" s="111">
        <f t="shared" si="12"/>
        <v>-47</v>
      </c>
      <c r="AK15" s="111">
        <f t="shared" si="13"/>
        <v>0</v>
      </c>
      <c r="AL15" s="111">
        <f t="shared" si="14"/>
        <v>-84</v>
      </c>
      <c r="AM15" s="111">
        <f t="shared" si="15"/>
        <v>37</v>
      </c>
    </row>
    <row r="16" spans="1:39" x14ac:dyDescent="0.2">
      <c r="A16" s="103" t="str">
        <f t="shared" si="0"/>
        <v>1986_4_lagE</v>
      </c>
      <c r="B16" s="37" t="s">
        <v>175</v>
      </c>
      <c r="C16" s="37" t="s">
        <v>226</v>
      </c>
      <c r="D16" s="38">
        <v>1</v>
      </c>
      <c r="I16" s="182" t="s">
        <v>203</v>
      </c>
      <c r="J16" s="106" t="str">
        <f t="shared" si="3"/>
        <v>1992_2_f9_2</v>
      </c>
      <c r="K16" s="106">
        <f t="shared" si="1"/>
        <v>1</v>
      </c>
      <c r="L16" s="107" t="e">
        <f>IF(K16=1,VLOOKUP(J16,ch_hev_ung_dat!$A$2:$J$30000,10,FALSE),IF(ch_verkettung!K16=2,VLOOKUP(ch_verkettung!J16,ch_hev_dat!$A$2:$J$30000,10,FALSE),IF(ch_verkettung!K16=3,VLOOKUP(ch_verkettung!J16,ch_fpre_dat!$A$2:$J$30000,10,FALSE),#N/A)))</f>
        <v>#N/A</v>
      </c>
      <c r="M16" s="107" t="e">
        <f>IF($K16=1,VLOOKUP($J16,ch_hev_ung_dat!$A$2:$J$30000,4,FALSE),IF(ch_verkettung!$K16=2,VLOOKUP(ch_verkettung!$J16,ch_hev_dat!$A$2:$J$30000,4,FALSE),IF(ch_verkettung!$K16=3,VLOOKUP(ch_verkettung!$J16,ch_fpre_dat!$A$2:$J$30000,4,FALSE),#N/A)))</f>
        <v>#N/A</v>
      </c>
      <c r="N16" s="107" t="e">
        <f>IF($K16=1,VLOOKUP($J16,ch_hev_ung_dat!$A$2:$J$30000,5,FALSE),IF(ch_verkettung!$K16=2,VLOOKUP(ch_verkettung!$J16,ch_hev_dat!$A$2:$J$30000,5,FALSE),IF(ch_verkettung!$K16=3,VLOOKUP(ch_verkettung!$J16,ch_fpre_dat!$A$2:$J$30000,5,FALSE),#N/A)))</f>
        <v>#N/A</v>
      </c>
      <c r="O16" s="107" t="e">
        <f>IF($K16=1,VLOOKUP($J16,ch_hev_ung_dat!$A$2:$J$30000,6,FALSE),IF(ch_verkettung!$K16=2,VLOOKUP(ch_verkettung!$J16,ch_hev_dat!$A$2:$J$30000,6,FALSE),IF(ch_verkettung!$K16=3,VLOOKUP(ch_verkettung!$J16,ch_fpre_dat!$A$2:$J$30000,6,FALSE),#N/A)))</f>
        <v>#N/A</v>
      </c>
      <c r="P16" s="107" t="e">
        <f>IF($K16=1,VLOOKUP($J16,ch_hev_ung_dat!$A$2:$J$30000,7,FALSE),IF(ch_verkettung!$K16=2,VLOOKUP(ch_verkettung!$J16,ch_hev_dat!$A$2:$J$30000,7,FALSE),IF(ch_verkettung!$K16=3,VLOOKUP(ch_verkettung!$J16,ch_fpre_dat!$A$2:$J$30000,7,FALSE),#N/A)))</f>
        <v>#N/A</v>
      </c>
      <c r="Q16" s="107" t="e">
        <f>IF($K16=1,VLOOKUP($J16,ch_hev_ung_dat!$A$2:$J$30000,8,FALSE),IF(ch_verkettung!$K16=2,VLOOKUP(ch_verkettung!$J16,ch_hev_dat!$A$2:$J$30000,8,FALSE),IF(ch_verkettung!$K16=3,VLOOKUP(ch_verkettung!$J16,ch_fpre_dat!$A$2:$J$30000,8,FALSE),#N/A)))</f>
        <v>#N/A</v>
      </c>
      <c r="S16" s="110" t="e">
        <f t="shared" si="4"/>
        <v>#N/A</v>
      </c>
      <c r="T16" s="110" t="e">
        <f t="shared" si="5"/>
        <v>#N/A</v>
      </c>
      <c r="U16" s="110" t="e">
        <f t="shared" si="6"/>
        <v>#N/A</v>
      </c>
      <c r="V16" s="110" t="e">
        <f t="shared" si="7"/>
        <v>#N/A</v>
      </c>
      <c r="W16" s="110" t="e">
        <f t="shared" si="8"/>
        <v>#N/A</v>
      </c>
      <c r="X16" s="110" t="e">
        <f>IF($K16=1,VLOOKUP($J16,ch_hev_ung_dat!$A$2:$J$30000,9,FALSE),IF(ch_verkettung!$K16=2,VLOOKUP(ch_verkettung!$J16,ch_hev_dat!$A$2:$J$30000,9,FALSE),IF(ch_verkettung!$K16=3,VLOOKUP(ch_verkettung!$J16,ch_fpre_dat!$A$2:$J$30000,9,FALSE),#N/A)))</f>
        <v>#N/A</v>
      </c>
      <c r="AC16" s="106" t="str">
        <f t="shared" si="9"/>
        <v>1993_2_f4_2</v>
      </c>
      <c r="AD16" s="106">
        <f t="shared" si="2"/>
        <v>1</v>
      </c>
      <c r="AE16" s="107" t="e">
        <f>IF($AD16=1,VLOOKUP($AC16,ch_hev_ung_dat!$A$2:$J$30000,10,FALSE),IF($AD16=2,VLOOKUP($AC16,ch_hev_dat!$A$2:$J$30000,10,FALSE),IF($AD16=3,VLOOKUP($AC16,ch_fpre_dat!$A$2:$J$30000,10,FALSE),#N/A)))</f>
        <v>#N/A</v>
      </c>
      <c r="AG16" s="182" t="s">
        <v>203</v>
      </c>
      <c r="AH16" s="111" t="e">
        <f t="shared" si="10"/>
        <v>#N/A</v>
      </c>
      <c r="AI16" s="111" t="e">
        <f t="shared" si="11"/>
        <v>#N/A</v>
      </c>
      <c r="AJ16" s="111">
        <f t="shared" si="12"/>
        <v>-29.5</v>
      </c>
      <c r="AK16" s="111">
        <f t="shared" si="13"/>
        <v>0</v>
      </c>
      <c r="AL16" s="111">
        <f t="shared" si="14"/>
        <v>-63.5</v>
      </c>
      <c r="AM16" s="111">
        <f t="shared" si="15"/>
        <v>34</v>
      </c>
    </row>
    <row r="17" spans="1:39" x14ac:dyDescent="0.2">
      <c r="A17" s="103" t="str">
        <f t="shared" si="0"/>
        <v>1986_4_lagI</v>
      </c>
      <c r="B17" s="37" t="s">
        <v>175</v>
      </c>
      <c r="C17" s="37" t="s">
        <v>227</v>
      </c>
      <c r="D17" s="38">
        <v>1</v>
      </c>
      <c r="I17" s="182" t="s">
        <v>181</v>
      </c>
      <c r="J17" s="106" t="str">
        <f t="shared" si="3"/>
        <v>1992_4_f9_2</v>
      </c>
      <c r="K17" s="106">
        <f t="shared" si="1"/>
        <v>1</v>
      </c>
      <c r="L17" s="107">
        <f>IF(K17=1,VLOOKUP(J17,ch_hev_ung_dat!$A$2:$J$30000,10,FALSE),IF(ch_verkettung!K17=2,VLOOKUP(ch_verkettung!J17,ch_hev_dat!$A$2:$J$30000,10,FALSE),IF(ch_verkettung!K17=3,VLOOKUP(ch_verkettung!J17,ch_fpre_dat!$A$2:$J$30000,10,FALSE),#N/A)))</f>
        <v>-12</v>
      </c>
      <c r="M17" s="107">
        <f>IF($K17=1,VLOOKUP($J17,ch_hev_ung_dat!$A$2:$J$30000,4,FALSE),IF(ch_verkettung!$K17=2,VLOOKUP(ch_verkettung!$J17,ch_hev_dat!$A$2:$J$30000,4,FALSE),IF(ch_verkettung!$K17=3,VLOOKUP(ch_verkettung!$J17,ch_fpre_dat!$A$2:$J$30000,4,FALSE),#N/A)))</f>
        <v>0</v>
      </c>
      <c r="N17" s="107">
        <f>IF($K17=1,VLOOKUP($J17,ch_hev_ung_dat!$A$2:$J$30000,5,FALSE),IF(ch_verkettung!$K17=2,VLOOKUP(ch_verkettung!$J17,ch_hev_dat!$A$2:$J$30000,5,FALSE),IF(ch_verkettung!$K17=3,VLOOKUP(ch_verkettung!$J17,ch_fpre_dat!$A$2:$J$30000,5,FALSE),#N/A)))</f>
        <v>27</v>
      </c>
      <c r="O17" s="107">
        <f>IF($K17=1,VLOOKUP($J17,ch_hev_ung_dat!$A$2:$J$30000,6,FALSE),IF(ch_verkettung!$K17=2,VLOOKUP(ch_verkettung!$J17,ch_hev_dat!$A$2:$J$30000,6,FALSE),IF(ch_verkettung!$K17=3,VLOOKUP(ch_verkettung!$J17,ch_fpre_dat!$A$2:$J$30000,6,FALSE),#N/A)))</f>
        <v>58</v>
      </c>
      <c r="P17" s="107">
        <f>IF($K17=1,VLOOKUP($J17,ch_hev_ung_dat!$A$2:$J$30000,7,FALSE),IF(ch_verkettung!$K17=2,VLOOKUP(ch_verkettung!$J17,ch_hev_dat!$A$2:$J$30000,7,FALSE),IF(ch_verkettung!$K17=3,VLOOKUP(ch_verkettung!$J17,ch_fpre_dat!$A$2:$J$30000,7,FALSE),#N/A)))</f>
        <v>15</v>
      </c>
      <c r="Q17" s="107">
        <f>IF($K17=1,VLOOKUP($J17,ch_hev_ung_dat!$A$2:$J$30000,8,FALSE),IF(ch_verkettung!$K17=2,VLOOKUP(ch_verkettung!$J17,ch_hev_dat!$A$2:$J$30000,8,FALSE),IF(ch_verkettung!$K17=3,VLOOKUP(ch_verkettung!$J17,ch_fpre_dat!$A$2:$J$30000,8,FALSE),#N/A)))</f>
        <v>0</v>
      </c>
      <c r="S17" s="110">
        <f t="shared" si="4"/>
        <v>0</v>
      </c>
      <c r="T17" s="110">
        <f t="shared" si="5"/>
        <v>-0.27</v>
      </c>
      <c r="U17" s="110">
        <f t="shared" si="6"/>
        <v>0.57999999999999996</v>
      </c>
      <c r="V17" s="110">
        <f t="shared" si="7"/>
        <v>0.15</v>
      </c>
      <c r="W17" s="110">
        <f t="shared" si="8"/>
        <v>0</v>
      </c>
      <c r="X17" s="110">
        <f>IF($K17=1,VLOOKUP($J17,ch_hev_ung_dat!$A$2:$J$30000,9,FALSE),IF(ch_verkettung!$K17=2,VLOOKUP(ch_verkettung!$J17,ch_hev_dat!$A$2:$J$30000,9,FALSE),IF(ch_verkettung!$K17=3,VLOOKUP(ch_verkettung!$J17,ch_fpre_dat!$A$2:$J$30000,9,FALSE),#N/A)))</f>
        <v>0</v>
      </c>
      <c r="AC17" s="106" t="str">
        <f t="shared" si="9"/>
        <v>1993_4_f4_2</v>
      </c>
      <c r="AD17" s="106">
        <f t="shared" si="2"/>
        <v>1</v>
      </c>
      <c r="AE17" s="107">
        <f>IF($AD17=1,VLOOKUP($AC17,ch_hev_ung_dat!$A$2:$J$30000,10,FALSE),IF($AD17=2,VLOOKUP($AC17,ch_hev_dat!$A$2:$J$30000,10,FALSE),IF($AD17=3,VLOOKUP($AC17,ch_fpre_dat!$A$2:$J$30000,10,FALSE),#N/A)))</f>
        <v>-43</v>
      </c>
      <c r="AG17" s="182" t="s">
        <v>181</v>
      </c>
      <c r="AH17" s="111">
        <f>VLOOKUP(AG17,$I$5:$L$60,4,FALSE)</f>
        <v>-12</v>
      </c>
      <c r="AI17" s="111">
        <f>VLOOKUP(AG17,$I$5:$AE$60,23,FALSE)</f>
        <v>-43</v>
      </c>
      <c r="AJ17" s="111">
        <f t="shared" si="12"/>
        <v>-12</v>
      </c>
      <c r="AK17" s="111">
        <f t="shared" si="13"/>
        <v>0</v>
      </c>
      <c r="AL17" s="111">
        <f t="shared" si="14"/>
        <v>-43</v>
      </c>
      <c r="AM17" s="111">
        <f t="shared" si="15"/>
        <v>31</v>
      </c>
    </row>
    <row r="18" spans="1:39" x14ac:dyDescent="0.2">
      <c r="A18" s="103" t="str">
        <f t="shared" si="0"/>
        <v>1987_2_f9_1</v>
      </c>
      <c r="B18" s="37" t="s">
        <v>198</v>
      </c>
      <c r="C18" s="37" t="s">
        <v>4</v>
      </c>
      <c r="D18" s="38">
        <v>1</v>
      </c>
      <c r="I18" s="182" t="s">
        <v>204</v>
      </c>
      <c r="J18" s="106" t="str">
        <f t="shared" si="3"/>
        <v>1993_2_f9_2</v>
      </c>
      <c r="K18" s="106">
        <f t="shared" si="1"/>
        <v>1</v>
      </c>
      <c r="L18" s="107" t="e">
        <f>IF(K18=1,VLOOKUP(J18,ch_hev_ung_dat!$A$2:$J$30000,10,FALSE),IF(ch_verkettung!K18=2,VLOOKUP(ch_verkettung!J18,ch_hev_dat!$A$2:$J$30000,10,FALSE),IF(ch_verkettung!K18=3,VLOOKUP(ch_verkettung!J18,ch_fpre_dat!$A$2:$J$30000,10,FALSE),#N/A)))</f>
        <v>#N/A</v>
      </c>
      <c r="M18" s="107" t="e">
        <f>IF($K18=1,VLOOKUP($J18,ch_hev_ung_dat!$A$2:$J$30000,4,FALSE),IF(ch_verkettung!$K18=2,VLOOKUP(ch_verkettung!$J18,ch_hev_dat!$A$2:$J$30000,4,FALSE),IF(ch_verkettung!$K18=3,VLOOKUP(ch_verkettung!$J18,ch_fpre_dat!$A$2:$J$30000,4,FALSE),#N/A)))</f>
        <v>#N/A</v>
      </c>
      <c r="N18" s="107" t="e">
        <f>IF($K18=1,VLOOKUP($J18,ch_hev_ung_dat!$A$2:$J$30000,5,FALSE),IF(ch_verkettung!$K18=2,VLOOKUP(ch_verkettung!$J18,ch_hev_dat!$A$2:$J$30000,5,FALSE),IF(ch_verkettung!$K18=3,VLOOKUP(ch_verkettung!$J18,ch_fpre_dat!$A$2:$J$30000,5,FALSE),#N/A)))</f>
        <v>#N/A</v>
      </c>
      <c r="O18" s="107" t="e">
        <f>IF($K18=1,VLOOKUP($J18,ch_hev_ung_dat!$A$2:$J$30000,6,FALSE),IF(ch_verkettung!$K18=2,VLOOKUP(ch_verkettung!$J18,ch_hev_dat!$A$2:$J$30000,6,FALSE),IF(ch_verkettung!$K18=3,VLOOKUP(ch_verkettung!$J18,ch_fpre_dat!$A$2:$J$30000,6,FALSE),#N/A)))</f>
        <v>#N/A</v>
      </c>
      <c r="P18" s="107" t="e">
        <f>IF($K18=1,VLOOKUP($J18,ch_hev_ung_dat!$A$2:$J$30000,7,FALSE),IF(ch_verkettung!$K18=2,VLOOKUP(ch_verkettung!$J18,ch_hev_dat!$A$2:$J$30000,7,FALSE),IF(ch_verkettung!$K18=3,VLOOKUP(ch_verkettung!$J18,ch_fpre_dat!$A$2:$J$30000,7,FALSE),#N/A)))</f>
        <v>#N/A</v>
      </c>
      <c r="Q18" s="107" t="e">
        <f>IF($K18=1,VLOOKUP($J18,ch_hev_ung_dat!$A$2:$J$30000,8,FALSE),IF(ch_verkettung!$K18=2,VLOOKUP(ch_verkettung!$J18,ch_hev_dat!$A$2:$J$30000,8,FALSE),IF(ch_verkettung!$K18=3,VLOOKUP(ch_verkettung!$J18,ch_fpre_dat!$A$2:$J$30000,8,FALSE),#N/A)))</f>
        <v>#N/A</v>
      </c>
      <c r="S18" s="110" t="e">
        <f t="shared" si="4"/>
        <v>#N/A</v>
      </c>
      <c r="T18" s="110" t="e">
        <f t="shared" si="5"/>
        <v>#N/A</v>
      </c>
      <c r="U18" s="110" t="e">
        <f t="shared" si="6"/>
        <v>#N/A</v>
      </c>
      <c r="V18" s="110" t="e">
        <f t="shared" si="7"/>
        <v>#N/A</v>
      </c>
      <c r="W18" s="110" t="e">
        <f t="shared" si="8"/>
        <v>#N/A</v>
      </c>
      <c r="X18" s="110" t="e">
        <f>IF($K18=1,VLOOKUP($J18,ch_hev_ung_dat!$A$2:$J$30000,9,FALSE),IF(ch_verkettung!$K18=2,VLOOKUP(ch_verkettung!$J18,ch_hev_dat!$A$2:$J$30000,9,FALSE),IF(ch_verkettung!$K18=3,VLOOKUP(ch_verkettung!$J18,ch_fpre_dat!$A$2:$J$30000,9,FALSE),#N/A)))</f>
        <v>#N/A</v>
      </c>
      <c r="AC18" s="106" t="str">
        <f t="shared" si="9"/>
        <v>1994_2_f4_2</v>
      </c>
      <c r="AD18" s="106">
        <f t="shared" si="2"/>
        <v>1</v>
      </c>
      <c r="AE18" s="107" t="e">
        <f>IF($AD18=1,VLOOKUP($AC18,ch_hev_ung_dat!$A$2:$J$30000,10,FALSE),IF($AD18=2,VLOOKUP($AC18,ch_hev_dat!$A$2:$J$30000,10,FALSE),IF($AD18=3,VLOOKUP($AC18,ch_fpre_dat!$A$2:$J$30000,10,FALSE),#N/A)))</f>
        <v>#N/A</v>
      </c>
      <c r="AG18" s="182" t="s">
        <v>204</v>
      </c>
      <c r="AH18" s="111" t="e">
        <f t="shared" si="10"/>
        <v>#N/A</v>
      </c>
      <c r="AI18" s="111" t="e">
        <f t="shared" si="11"/>
        <v>#N/A</v>
      </c>
      <c r="AJ18" s="111">
        <f t="shared" si="12"/>
        <v>7</v>
      </c>
      <c r="AK18" s="111">
        <f t="shared" si="13"/>
        <v>0</v>
      </c>
      <c r="AL18" s="111">
        <f t="shared" si="14"/>
        <v>-29</v>
      </c>
      <c r="AM18" s="111">
        <f t="shared" si="15"/>
        <v>36</v>
      </c>
    </row>
    <row r="19" spans="1:39" x14ac:dyDescent="0.2">
      <c r="A19" s="103" t="str">
        <f t="shared" si="0"/>
        <v>1987_2_f9_2</v>
      </c>
      <c r="B19" s="37" t="s">
        <v>198</v>
      </c>
      <c r="C19" s="37" t="s">
        <v>5</v>
      </c>
      <c r="D19" s="38">
        <v>1</v>
      </c>
      <c r="I19" s="182" t="s">
        <v>182</v>
      </c>
      <c r="J19" s="106" t="str">
        <f t="shared" si="3"/>
        <v>1993_4_f9_2</v>
      </c>
      <c r="K19" s="106">
        <f t="shared" si="1"/>
        <v>1</v>
      </c>
      <c r="L19" s="107">
        <f>IF(K19=1,VLOOKUP(J19,ch_hev_ung_dat!$A$2:$J$30000,10,FALSE),IF(ch_verkettung!K19=2,VLOOKUP(ch_verkettung!J19,ch_hev_dat!$A$2:$J$30000,10,FALSE),IF(ch_verkettung!K19=3,VLOOKUP(ch_verkettung!J19,ch_fpre_dat!$A$2:$J$30000,10,FALSE),#N/A)))</f>
        <v>26</v>
      </c>
      <c r="M19" s="107">
        <f>IF($K19=1,VLOOKUP($J19,ch_hev_ung_dat!$A$2:$J$30000,4,FALSE),IF(ch_verkettung!$K19=2,VLOOKUP(ch_verkettung!$J19,ch_hev_dat!$A$2:$J$30000,4,FALSE),IF(ch_verkettung!$K19=3,VLOOKUP(ch_verkettung!$J19,ch_fpre_dat!$A$2:$J$30000,4,FALSE),#N/A)))</f>
        <v>1</v>
      </c>
      <c r="N19" s="107">
        <f>IF($K19=1,VLOOKUP($J19,ch_hev_ung_dat!$A$2:$J$30000,5,FALSE),IF(ch_verkettung!$K19=2,VLOOKUP(ch_verkettung!$J19,ch_hev_dat!$A$2:$J$30000,5,FALSE),IF(ch_verkettung!$K19=3,VLOOKUP(ch_verkettung!$J19,ch_fpre_dat!$A$2:$J$30000,5,FALSE),#N/A)))</f>
        <v>11</v>
      </c>
      <c r="O19" s="107">
        <f>IF($K19=1,VLOOKUP($J19,ch_hev_ung_dat!$A$2:$J$30000,6,FALSE),IF(ch_verkettung!$K19=2,VLOOKUP(ch_verkettung!$J19,ch_hev_dat!$A$2:$J$30000,6,FALSE),IF(ch_verkettung!$K19=3,VLOOKUP(ch_verkettung!$J19,ch_fpre_dat!$A$2:$J$30000,6,FALSE),#N/A)))</f>
        <v>49</v>
      </c>
      <c r="P19" s="107">
        <f>IF($K19=1,VLOOKUP($J19,ch_hev_ung_dat!$A$2:$J$30000,7,FALSE),IF(ch_verkettung!$K19=2,VLOOKUP(ch_verkettung!$J19,ch_hev_dat!$A$2:$J$30000,7,FALSE),IF(ch_verkettung!$K19=3,VLOOKUP(ch_verkettung!$J19,ch_fpre_dat!$A$2:$J$30000,7,FALSE),#N/A)))</f>
        <v>39</v>
      </c>
      <c r="Q19" s="107">
        <f>IF($K19=1,VLOOKUP($J19,ch_hev_ung_dat!$A$2:$J$30000,8,FALSE),IF(ch_verkettung!$K19=2,VLOOKUP(ch_verkettung!$J19,ch_hev_dat!$A$2:$J$30000,8,FALSE),IF(ch_verkettung!$K19=3,VLOOKUP(ch_verkettung!$J19,ch_fpre_dat!$A$2:$J$30000,8,FALSE),#N/A)))</f>
        <v>0</v>
      </c>
      <c r="S19" s="110">
        <f t="shared" si="4"/>
        <v>-0.01</v>
      </c>
      <c r="T19" s="110">
        <f t="shared" si="5"/>
        <v>-0.11</v>
      </c>
      <c r="U19" s="110">
        <f t="shared" si="6"/>
        <v>0.49</v>
      </c>
      <c r="V19" s="110">
        <f t="shared" si="7"/>
        <v>0.39</v>
      </c>
      <c r="W19" s="110">
        <f t="shared" si="8"/>
        <v>0</v>
      </c>
      <c r="X19" s="110">
        <f>IF($K19=1,VLOOKUP($J19,ch_hev_ung_dat!$A$2:$J$30000,9,FALSE),IF(ch_verkettung!$K19=2,VLOOKUP(ch_verkettung!$J19,ch_hev_dat!$A$2:$J$30000,9,FALSE),IF(ch_verkettung!$K19=3,VLOOKUP(ch_verkettung!$J19,ch_fpre_dat!$A$2:$J$30000,9,FALSE),#N/A)))</f>
        <v>0</v>
      </c>
      <c r="AC19" s="106" t="str">
        <f t="shared" si="9"/>
        <v>1994_4_f4_2</v>
      </c>
      <c r="AD19" s="106">
        <f t="shared" si="2"/>
        <v>1</v>
      </c>
      <c r="AE19" s="107">
        <f>IF($AD19=1,VLOOKUP($AC19,ch_hev_ung_dat!$A$2:$J$30000,10,FALSE),IF($AD19=2,VLOOKUP($AC19,ch_hev_dat!$A$2:$J$30000,10,FALSE),IF($AD19=3,VLOOKUP($AC19,ch_fpre_dat!$A$2:$J$30000,10,FALSE),#N/A)))</f>
        <v>-15</v>
      </c>
      <c r="AG19" s="182" t="s">
        <v>182</v>
      </c>
      <c r="AH19" s="111">
        <f>VLOOKUP(AG19,$I$5:$L$60,4,FALSE)</f>
        <v>26</v>
      </c>
      <c r="AI19" s="111">
        <f>VLOOKUP(AG19,$I$5:$AE$60,23,FALSE)</f>
        <v>-15</v>
      </c>
      <c r="AJ19" s="111">
        <f t="shared" si="12"/>
        <v>26</v>
      </c>
      <c r="AK19" s="111">
        <f t="shared" si="13"/>
        <v>0</v>
      </c>
      <c r="AL19" s="111">
        <f t="shared" si="14"/>
        <v>-15</v>
      </c>
      <c r="AM19" s="111">
        <f t="shared" si="15"/>
        <v>41</v>
      </c>
    </row>
    <row r="20" spans="1:39" x14ac:dyDescent="0.2">
      <c r="A20" s="103" t="str">
        <f t="shared" si="0"/>
        <v>1987_2_f9_3</v>
      </c>
      <c r="B20" s="37" t="s">
        <v>198</v>
      </c>
      <c r="C20" s="37" t="s">
        <v>6</v>
      </c>
      <c r="D20" s="38">
        <v>1</v>
      </c>
      <c r="I20" s="182" t="s">
        <v>205</v>
      </c>
      <c r="J20" s="106" t="str">
        <f t="shared" si="3"/>
        <v>1994_2_f9_2</v>
      </c>
      <c r="K20" s="106">
        <f t="shared" si="1"/>
        <v>1</v>
      </c>
      <c r="L20" s="107" t="e">
        <f>IF(K20=1,VLOOKUP(J20,ch_hev_ung_dat!$A$2:$J$30000,10,FALSE),IF(ch_verkettung!K20=2,VLOOKUP(ch_verkettung!J20,ch_hev_dat!$A$2:$J$30000,10,FALSE),IF(ch_verkettung!K20=3,VLOOKUP(ch_verkettung!J20,ch_fpre_dat!$A$2:$J$30000,10,FALSE),#N/A)))</f>
        <v>#N/A</v>
      </c>
      <c r="M20" s="107" t="e">
        <f>IF($K20=1,VLOOKUP($J20,ch_hev_ung_dat!$A$2:$J$30000,4,FALSE),IF(ch_verkettung!$K20=2,VLOOKUP(ch_verkettung!$J20,ch_hev_dat!$A$2:$J$30000,4,FALSE),IF(ch_verkettung!$K20=3,VLOOKUP(ch_verkettung!$J20,ch_fpre_dat!$A$2:$J$30000,4,FALSE),#N/A)))</f>
        <v>#N/A</v>
      </c>
      <c r="N20" s="107" t="e">
        <f>IF($K20=1,VLOOKUP($J20,ch_hev_ung_dat!$A$2:$J$30000,5,FALSE),IF(ch_verkettung!$K20=2,VLOOKUP(ch_verkettung!$J20,ch_hev_dat!$A$2:$J$30000,5,FALSE),IF(ch_verkettung!$K20=3,VLOOKUP(ch_verkettung!$J20,ch_fpre_dat!$A$2:$J$30000,5,FALSE),#N/A)))</f>
        <v>#N/A</v>
      </c>
      <c r="O20" s="107" t="e">
        <f>IF($K20=1,VLOOKUP($J20,ch_hev_ung_dat!$A$2:$J$30000,6,FALSE),IF(ch_verkettung!$K20=2,VLOOKUP(ch_verkettung!$J20,ch_hev_dat!$A$2:$J$30000,6,FALSE),IF(ch_verkettung!$K20=3,VLOOKUP(ch_verkettung!$J20,ch_fpre_dat!$A$2:$J$30000,6,FALSE),#N/A)))</f>
        <v>#N/A</v>
      </c>
      <c r="P20" s="107" t="e">
        <f>IF($K20=1,VLOOKUP($J20,ch_hev_ung_dat!$A$2:$J$30000,7,FALSE),IF(ch_verkettung!$K20=2,VLOOKUP(ch_verkettung!$J20,ch_hev_dat!$A$2:$J$30000,7,FALSE),IF(ch_verkettung!$K20=3,VLOOKUP(ch_verkettung!$J20,ch_fpre_dat!$A$2:$J$30000,7,FALSE),#N/A)))</f>
        <v>#N/A</v>
      </c>
      <c r="Q20" s="107" t="e">
        <f>IF($K20=1,VLOOKUP($J20,ch_hev_ung_dat!$A$2:$J$30000,8,FALSE),IF(ch_verkettung!$K20=2,VLOOKUP(ch_verkettung!$J20,ch_hev_dat!$A$2:$J$30000,8,FALSE),IF(ch_verkettung!$K20=3,VLOOKUP(ch_verkettung!$J20,ch_fpre_dat!$A$2:$J$30000,8,FALSE),#N/A)))</f>
        <v>#N/A</v>
      </c>
      <c r="S20" s="110" t="e">
        <f t="shared" si="4"/>
        <v>#N/A</v>
      </c>
      <c r="T20" s="110" t="e">
        <f t="shared" si="5"/>
        <v>#N/A</v>
      </c>
      <c r="U20" s="110" t="e">
        <f t="shared" si="6"/>
        <v>#N/A</v>
      </c>
      <c r="V20" s="110" t="e">
        <f t="shared" si="7"/>
        <v>#N/A</v>
      </c>
      <c r="W20" s="110" t="e">
        <f t="shared" si="8"/>
        <v>#N/A</v>
      </c>
      <c r="X20" s="110" t="e">
        <f>IF($K20=1,VLOOKUP($J20,ch_hev_ung_dat!$A$2:$J$30000,9,FALSE),IF(ch_verkettung!$K20=2,VLOOKUP(ch_verkettung!$J20,ch_hev_dat!$A$2:$J$30000,9,FALSE),IF(ch_verkettung!$K20=3,VLOOKUP(ch_verkettung!$J20,ch_fpre_dat!$A$2:$J$30000,9,FALSE),#N/A)))</f>
        <v>#N/A</v>
      </c>
      <c r="AC20" s="106" t="str">
        <f t="shared" si="9"/>
        <v>1995_2_f4_2</v>
      </c>
      <c r="AD20" s="106">
        <f t="shared" si="2"/>
        <v>1</v>
      </c>
      <c r="AE20" s="107" t="e">
        <f>IF($AD20=1,VLOOKUP($AC20,ch_hev_ung_dat!$A$2:$J$30000,10,FALSE),IF($AD20=2,VLOOKUP($AC20,ch_hev_dat!$A$2:$J$30000,10,FALSE),IF($AD20=3,VLOOKUP($AC20,ch_fpre_dat!$A$2:$J$30000,10,FALSE),#N/A)))</f>
        <v>#N/A</v>
      </c>
      <c r="AG20" s="182" t="s">
        <v>205</v>
      </c>
      <c r="AH20" s="111" t="e">
        <f t="shared" si="10"/>
        <v>#N/A</v>
      </c>
      <c r="AI20" s="111" t="e">
        <f t="shared" si="11"/>
        <v>#N/A</v>
      </c>
      <c r="AJ20" s="111">
        <f t="shared" si="12"/>
        <v>22</v>
      </c>
      <c r="AK20" s="111">
        <f t="shared" si="13"/>
        <v>0</v>
      </c>
      <c r="AL20" s="111">
        <f t="shared" si="14"/>
        <v>-37</v>
      </c>
      <c r="AM20" s="111">
        <f t="shared" si="15"/>
        <v>59</v>
      </c>
    </row>
    <row r="21" spans="1:39" x14ac:dyDescent="0.2">
      <c r="A21" s="103" t="str">
        <f t="shared" si="0"/>
        <v>1987_2_f9_4</v>
      </c>
      <c r="B21" s="37" t="s">
        <v>198</v>
      </c>
      <c r="C21" s="37" t="s">
        <v>7</v>
      </c>
      <c r="D21" s="38">
        <v>1</v>
      </c>
      <c r="I21" s="182" t="s">
        <v>183</v>
      </c>
      <c r="J21" s="106" t="str">
        <f t="shared" si="3"/>
        <v>1994_4_f9_2</v>
      </c>
      <c r="K21" s="106">
        <f t="shared" si="1"/>
        <v>1</v>
      </c>
      <c r="L21" s="107">
        <f>IF(K21=1,VLOOKUP(J21,ch_hev_ung_dat!$A$2:$J$30000,10,FALSE),IF(ch_verkettung!K21=2,VLOOKUP(ch_verkettung!J21,ch_hev_dat!$A$2:$J$30000,10,FALSE),IF(ch_verkettung!K21=3,VLOOKUP(ch_verkettung!J21,ch_fpre_dat!$A$2:$J$30000,10,FALSE),#N/A)))</f>
        <v>18</v>
      </c>
      <c r="M21" s="107">
        <f>IF($K21=1,VLOOKUP($J21,ch_hev_ung_dat!$A$2:$J$30000,4,FALSE),IF(ch_verkettung!$K21=2,VLOOKUP(ch_verkettung!$J21,ch_hev_dat!$A$2:$J$30000,4,FALSE),IF(ch_verkettung!$K21=3,VLOOKUP(ch_verkettung!$J21,ch_fpre_dat!$A$2:$J$30000,4,FALSE),#N/A)))</f>
        <v>3</v>
      </c>
      <c r="N21" s="107">
        <f>IF($K21=1,VLOOKUP($J21,ch_hev_ung_dat!$A$2:$J$30000,5,FALSE),IF(ch_verkettung!$K21=2,VLOOKUP(ch_verkettung!$J21,ch_hev_dat!$A$2:$J$30000,5,FALSE),IF(ch_verkettung!$K21=3,VLOOKUP(ch_verkettung!$J21,ch_fpre_dat!$A$2:$J$30000,5,FALSE),#N/A)))</f>
        <v>15</v>
      </c>
      <c r="O21" s="107">
        <f>IF($K21=1,VLOOKUP($J21,ch_hev_ung_dat!$A$2:$J$30000,6,FALSE),IF(ch_verkettung!$K21=2,VLOOKUP(ch_verkettung!$J21,ch_hev_dat!$A$2:$J$30000,6,FALSE),IF(ch_verkettung!$K21=3,VLOOKUP(ch_verkettung!$J21,ch_fpre_dat!$A$2:$J$30000,6,FALSE),#N/A)))</f>
        <v>43</v>
      </c>
      <c r="P21" s="107">
        <f>IF($K21=1,VLOOKUP($J21,ch_hev_ung_dat!$A$2:$J$30000,7,FALSE),IF(ch_verkettung!$K21=2,VLOOKUP(ch_verkettung!$J21,ch_hev_dat!$A$2:$J$30000,7,FALSE),IF(ch_verkettung!$K21=3,VLOOKUP(ch_verkettung!$J21,ch_fpre_dat!$A$2:$J$30000,7,FALSE),#N/A)))</f>
        <v>39</v>
      </c>
      <c r="Q21" s="107">
        <f>IF($K21=1,VLOOKUP($J21,ch_hev_ung_dat!$A$2:$J$30000,8,FALSE),IF(ch_verkettung!$K21=2,VLOOKUP(ch_verkettung!$J21,ch_hev_dat!$A$2:$J$30000,8,FALSE),IF(ch_verkettung!$K21=3,VLOOKUP(ch_verkettung!$J21,ch_fpre_dat!$A$2:$J$30000,8,FALSE),#N/A)))</f>
        <v>0</v>
      </c>
      <c r="S21" s="110">
        <f t="shared" si="4"/>
        <v>-0.03</v>
      </c>
      <c r="T21" s="110">
        <f t="shared" si="5"/>
        <v>-0.15</v>
      </c>
      <c r="U21" s="110">
        <f t="shared" si="6"/>
        <v>0.43</v>
      </c>
      <c r="V21" s="110">
        <f t="shared" si="7"/>
        <v>0.39</v>
      </c>
      <c r="W21" s="110">
        <f t="shared" si="8"/>
        <v>0</v>
      </c>
      <c r="X21" s="110">
        <f>IF($K21=1,VLOOKUP($J21,ch_hev_ung_dat!$A$2:$J$30000,9,FALSE),IF(ch_verkettung!$K21=2,VLOOKUP(ch_verkettung!$J21,ch_hev_dat!$A$2:$J$30000,9,FALSE),IF(ch_verkettung!$K21=3,VLOOKUP(ch_verkettung!$J21,ch_fpre_dat!$A$2:$J$30000,9,FALSE),#N/A)))</f>
        <v>0</v>
      </c>
      <c r="AC21" s="106" t="str">
        <f t="shared" si="9"/>
        <v>1995_4_f4_2</v>
      </c>
      <c r="AD21" s="106">
        <f t="shared" si="2"/>
        <v>1</v>
      </c>
      <c r="AE21" s="107">
        <f>IF($AD21=1,VLOOKUP($AC21,ch_hev_ung_dat!$A$2:$J$30000,10,FALSE),IF($AD21=2,VLOOKUP($AC21,ch_hev_dat!$A$2:$J$30000,10,FALSE),IF($AD21=3,VLOOKUP($AC21,ch_fpre_dat!$A$2:$J$30000,10,FALSE),#N/A)))</f>
        <v>-59</v>
      </c>
      <c r="AG21" s="182" t="s">
        <v>183</v>
      </c>
      <c r="AH21" s="111">
        <f>VLOOKUP(AG21,$I$5:$L$60,4,FALSE)</f>
        <v>18</v>
      </c>
      <c r="AI21" s="111">
        <f>VLOOKUP(AG21,$I$5:$AE$60,23,FALSE)</f>
        <v>-59</v>
      </c>
      <c r="AJ21" s="111">
        <f t="shared" si="12"/>
        <v>18</v>
      </c>
      <c r="AK21" s="111">
        <f t="shared" si="13"/>
        <v>0</v>
      </c>
      <c r="AL21" s="111">
        <f t="shared" si="14"/>
        <v>-59</v>
      </c>
      <c r="AM21" s="111">
        <f t="shared" si="15"/>
        <v>77</v>
      </c>
    </row>
    <row r="22" spans="1:39" x14ac:dyDescent="0.2">
      <c r="A22" s="103" t="str">
        <f t="shared" si="0"/>
        <v>1987_2_f12_3</v>
      </c>
      <c r="B22" s="37" t="s">
        <v>198</v>
      </c>
      <c r="C22" s="37" t="s">
        <v>3</v>
      </c>
      <c r="D22" s="38">
        <v>0</v>
      </c>
      <c r="I22" s="182" t="s">
        <v>206</v>
      </c>
      <c r="J22" s="106" t="str">
        <f t="shared" si="3"/>
        <v>1995_2_f9_2</v>
      </c>
      <c r="K22" s="106">
        <f t="shared" si="1"/>
        <v>1</v>
      </c>
      <c r="L22" s="107" t="e">
        <f>IF(K22=1,VLOOKUP(J22,ch_hev_ung_dat!$A$2:$J$30000,10,FALSE),IF(ch_verkettung!K22=2,VLOOKUP(ch_verkettung!J22,ch_hev_dat!$A$2:$J$30000,10,FALSE),IF(ch_verkettung!K22=3,VLOOKUP(ch_verkettung!J22,ch_fpre_dat!$A$2:$J$30000,10,FALSE),#N/A)))</f>
        <v>#N/A</v>
      </c>
      <c r="M22" s="107" t="e">
        <f>IF($K22=1,VLOOKUP($J22,ch_hev_ung_dat!$A$2:$J$30000,4,FALSE),IF(ch_verkettung!$K22=2,VLOOKUP(ch_verkettung!$J22,ch_hev_dat!$A$2:$J$30000,4,FALSE),IF(ch_verkettung!$K22=3,VLOOKUP(ch_verkettung!$J22,ch_fpre_dat!$A$2:$J$30000,4,FALSE),#N/A)))</f>
        <v>#N/A</v>
      </c>
      <c r="N22" s="107" t="e">
        <f>IF($K22=1,VLOOKUP($J22,ch_hev_ung_dat!$A$2:$J$30000,5,FALSE),IF(ch_verkettung!$K22=2,VLOOKUP(ch_verkettung!$J22,ch_hev_dat!$A$2:$J$30000,5,FALSE),IF(ch_verkettung!$K22=3,VLOOKUP(ch_verkettung!$J22,ch_fpre_dat!$A$2:$J$30000,5,FALSE),#N/A)))</f>
        <v>#N/A</v>
      </c>
      <c r="O22" s="107" t="e">
        <f>IF($K22=1,VLOOKUP($J22,ch_hev_ung_dat!$A$2:$J$30000,6,FALSE),IF(ch_verkettung!$K22=2,VLOOKUP(ch_verkettung!$J22,ch_hev_dat!$A$2:$J$30000,6,FALSE),IF(ch_verkettung!$K22=3,VLOOKUP(ch_verkettung!$J22,ch_fpre_dat!$A$2:$J$30000,6,FALSE),#N/A)))</f>
        <v>#N/A</v>
      </c>
      <c r="P22" s="107" t="e">
        <f>IF($K22=1,VLOOKUP($J22,ch_hev_ung_dat!$A$2:$J$30000,7,FALSE),IF(ch_verkettung!$K22=2,VLOOKUP(ch_verkettung!$J22,ch_hev_dat!$A$2:$J$30000,7,FALSE),IF(ch_verkettung!$K22=3,VLOOKUP(ch_verkettung!$J22,ch_fpre_dat!$A$2:$J$30000,7,FALSE),#N/A)))</f>
        <v>#N/A</v>
      </c>
      <c r="Q22" s="107" t="e">
        <f>IF($K22=1,VLOOKUP($J22,ch_hev_ung_dat!$A$2:$J$30000,8,FALSE),IF(ch_verkettung!$K22=2,VLOOKUP(ch_verkettung!$J22,ch_hev_dat!$A$2:$J$30000,8,FALSE),IF(ch_verkettung!$K22=3,VLOOKUP(ch_verkettung!$J22,ch_fpre_dat!$A$2:$J$30000,8,FALSE),#N/A)))</f>
        <v>#N/A</v>
      </c>
      <c r="S22" s="110" t="e">
        <f t="shared" si="4"/>
        <v>#N/A</v>
      </c>
      <c r="T22" s="110" t="e">
        <f t="shared" si="5"/>
        <v>#N/A</v>
      </c>
      <c r="U22" s="110" t="e">
        <f t="shared" si="6"/>
        <v>#N/A</v>
      </c>
      <c r="V22" s="110" t="e">
        <f t="shared" si="7"/>
        <v>#N/A</v>
      </c>
      <c r="W22" s="110" t="e">
        <f t="shared" si="8"/>
        <v>#N/A</v>
      </c>
      <c r="X22" s="110" t="e">
        <f>IF($K22=1,VLOOKUP($J22,ch_hev_ung_dat!$A$2:$J$30000,9,FALSE),IF(ch_verkettung!$K22=2,VLOOKUP(ch_verkettung!$J22,ch_hev_dat!$A$2:$J$30000,9,FALSE),IF(ch_verkettung!$K22=3,VLOOKUP(ch_verkettung!$J22,ch_fpre_dat!$A$2:$J$30000,9,FALSE),#N/A)))</f>
        <v>#N/A</v>
      </c>
      <c r="AC22" s="106" t="str">
        <f t="shared" si="9"/>
        <v>1996_2_f4_2</v>
      </c>
      <c r="AD22" s="106">
        <f t="shared" si="2"/>
        <v>1</v>
      </c>
      <c r="AE22" s="107" t="e">
        <f>IF($AD22=1,VLOOKUP($AC22,ch_hev_ung_dat!$A$2:$J$30000,10,FALSE),IF($AD22=2,VLOOKUP($AC22,ch_hev_dat!$A$2:$J$30000,10,FALSE),IF($AD22=3,VLOOKUP($AC22,ch_fpre_dat!$A$2:$J$30000,10,FALSE),#N/A)))</f>
        <v>#N/A</v>
      </c>
      <c r="AG22" s="182" t="s">
        <v>206</v>
      </c>
      <c r="AH22" s="111" t="e">
        <f t="shared" si="10"/>
        <v>#N/A</v>
      </c>
      <c r="AI22" s="111" t="e">
        <f t="shared" si="11"/>
        <v>#N/A</v>
      </c>
      <c r="AJ22" s="111">
        <f t="shared" si="12"/>
        <v>-11</v>
      </c>
      <c r="AK22" s="111">
        <f t="shared" si="13"/>
        <v>0</v>
      </c>
      <c r="AL22" s="111">
        <f t="shared" si="14"/>
        <v>-67.024601066194379</v>
      </c>
      <c r="AM22" s="111">
        <f t="shared" si="15"/>
        <v>56.024601066194371</v>
      </c>
    </row>
    <row r="23" spans="1:39" x14ac:dyDescent="0.2">
      <c r="A23" s="103" t="str">
        <f t="shared" si="0"/>
        <v>1987_2_f61_2</v>
      </c>
      <c r="B23" s="37" t="s">
        <v>198</v>
      </c>
      <c r="C23" s="37" t="s">
        <v>111</v>
      </c>
      <c r="D23" s="38">
        <v>0</v>
      </c>
      <c r="I23" s="182" t="s">
        <v>184</v>
      </c>
      <c r="J23" s="106" t="str">
        <f t="shared" si="3"/>
        <v>1995_4_f9_2</v>
      </c>
      <c r="K23" s="106">
        <f t="shared" si="1"/>
        <v>1</v>
      </c>
      <c r="L23" s="107">
        <f>IF(K23=1,VLOOKUP(J23,ch_hev_ung_dat!$A$2:$J$30000,10,FALSE),IF(ch_verkettung!K23=2,VLOOKUP(ch_verkettung!J23,ch_hev_dat!$A$2:$J$30000,10,FALSE),IF(ch_verkettung!K23=3,VLOOKUP(ch_verkettung!J23,ch_fpre_dat!$A$2:$J$30000,10,FALSE),#N/A)))</f>
        <v>-40</v>
      </c>
      <c r="M23" s="107">
        <f>IF($K23=1,VLOOKUP($J23,ch_hev_ung_dat!$A$2:$J$30000,4,FALSE),IF(ch_verkettung!$K23=2,VLOOKUP(ch_verkettung!$J23,ch_hev_dat!$A$2:$J$30000,4,FALSE),IF(ch_verkettung!$K23=3,VLOOKUP(ch_verkettung!$J23,ch_fpre_dat!$A$2:$J$30000,4,FALSE),#N/A)))</f>
        <v>7</v>
      </c>
      <c r="N23" s="107">
        <f>IF($K23=1,VLOOKUP($J23,ch_hev_ung_dat!$A$2:$J$30000,5,FALSE),IF(ch_verkettung!$K23=2,VLOOKUP(ch_verkettung!$J23,ch_hev_dat!$A$2:$J$30000,5,FALSE),IF(ch_verkettung!$K23=3,VLOOKUP(ch_verkettung!$J23,ch_fpre_dat!$A$2:$J$30000,5,FALSE),#N/A)))</f>
        <v>37</v>
      </c>
      <c r="O23" s="107">
        <f>IF($K23=1,VLOOKUP($J23,ch_hev_ung_dat!$A$2:$J$30000,6,FALSE),IF(ch_verkettung!$K23=2,VLOOKUP(ch_verkettung!$J23,ch_hev_dat!$A$2:$J$30000,6,FALSE),IF(ch_verkettung!$K23=3,VLOOKUP(ch_verkettung!$J23,ch_fpre_dat!$A$2:$J$30000,6,FALSE),#N/A)))</f>
        <v>45</v>
      </c>
      <c r="P23" s="107">
        <f>IF($K23=1,VLOOKUP($J23,ch_hev_ung_dat!$A$2:$J$30000,7,FALSE),IF(ch_verkettung!$K23=2,VLOOKUP(ch_verkettung!$J23,ch_hev_dat!$A$2:$J$30000,7,FALSE),IF(ch_verkettung!$K23=3,VLOOKUP(ch_verkettung!$J23,ch_fpre_dat!$A$2:$J$30000,7,FALSE),#N/A)))</f>
        <v>11</v>
      </c>
      <c r="Q23" s="107">
        <f>IF($K23=1,VLOOKUP($J23,ch_hev_ung_dat!$A$2:$J$30000,8,FALSE),IF(ch_verkettung!$K23=2,VLOOKUP(ch_verkettung!$J23,ch_hev_dat!$A$2:$J$30000,8,FALSE),IF(ch_verkettung!$K23=3,VLOOKUP(ch_verkettung!$J23,ch_fpre_dat!$A$2:$J$30000,8,FALSE),#N/A)))</f>
        <v>0</v>
      </c>
      <c r="S23" s="110">
        <f t="shared" si="4"/>
        <v>-7.0000000000000007E-2</v>
      </c>
      <c r="T23" s="110">
        <f t="shared" si="5"/>
        <v>-0.37</v>
      </c>
      <c r="U23" s="110">
        <f t="shared" si="6"/>
        <v>0.45</v>
      </c>
      <c r="V23" s="110">
        <f t="shared" si="7"/>
        <v>0.11</v>
      </c>
      <c r="W23" s="110">
        <f t="shared" si="8"/>
        <v>0</v>
      </c>
      <c r="X23" s="110">
        <f>IF($K23=1,VLOOKUP($J23,ch_hev_ung_dat!$A$2:$J$30000,9,FALSE),IF(ch_verkettung!$K23=2,VLOOKUP(ch_verkettung!$J23,ch_hev_dat!$A$2:$J$30000,9,FALSE),IF(ch_verkettung!$K23=3,VLOOKUP(ch_verkettung!$J23,ch_fpre_dat!$A$2:$J$30000,9,FALSE),#N/A)))</f>
        <v>0</v>
      </c>
      <c r="AC23" s="106" t="str">
        <f t="shared" si="9"/>
        <v>1996_4_f4_2</v>
      </c>
      <c r="AD23" s="106">
        <f t="shared" si="2"/>
        <v>2</v>
      </c>
      <c r="AE23" s="107">
        <f>IF($AD23=1,VLOOKUP($AC23,ch_hev_ung_dat!$A$2:$J$30000,10,FALSE),IF($AD23=2,VLOOKUP($AC23,ch_hev_dat!$A$2:$J$30000,10,FALSE),IF($AD23=3,VLOOKUP($AC23,ch_fpre_dat!$A$2:$J$30000,10,FALSE),#N/A)))</f>
        <v>-75.049202132388743</v>
      </c>
      <c r="AG23" s="182" t="s">
        <v>184</v>
      </c>
      <c r="AH23" s="111">
        <f>VLOOKUP(AG23,$I$5:$L$60,4,FALSE)</f>
        <v>-40</v>
      </c>
      <c r="AI23" s="111">
        <f>VLOOKUP(AG23,$I$5:$AE$60,23,FALSE)</f>
        <v>-75.049202132388743</v>
      </c>
      <c r="AJ23" s="111">
        <f t="shared" si="12"/>
        <v>-40</v>
      </c>
      <c r="AK23" s="111">
        <f t="shared" si="13"/>
        <v>0</v>
      </c>
      <c r="AL23" s="111">
        <f t="shared" si="14"/>
        <v>-75.049202132388743</v>
      </c>
      <c r="AM23" s="111">
        <f t="shared" si="15"/>
        <v>35.049202132388743</v>
      </c>
    </row>
    <row r="24" spans="1:39" x14ac:dyDescent="0.2">
      <c r="A24" s="103" t="str">
        <f t="shared" si="0"/>
        <v>1987_2_InEI</v>
      </c>
      <c r="B24" s="37" t="s">
        <v>198</v>
      </c>
      <c r="C24" s="37" t="s">
        <v>107</v>
      </c>
      <c r="D24" s="38">
        <v>1</v>
      </c>
      <c r="I24" s="182" t="s">
        <v>207</v>
      </c>
      <c r="J24" s="106" t="str">
        <f t="shared" si="3"/>
        <v>1996_2_f9_2</v>
      </c>
      <c r="K24" s="106">
        <f t="shared" si="1"/>
        <v>1</v>
      </c>
      <c r="L24" s="107" t="e">
        <f>IF(K24=1,VLOOKUP(J24,ch_hev_ung_dat!$A$2:$J$30000,10,FALSE),IF(ch_verkettung!K24=2,VLOOKUP(ch_verkettung!J24,ch_hev_dat!$A$2:$J$30000,10,FALSE),IF(ch_verkettung!K24=3,VLOOKUP(ch_verkettung!J24,ch_fpre_dat!$A$2:$J$30000,10,FALSE),#N/A)))</f>
        <v>#N/A</v>
      </c>
      <c r="M24" s="107" t="e">
        <f>IF($K24=1,VLOOKUP($J24,ch_hev_ung_dat!$A$2:$J$30000,4,FALSE),IF(ch_verkettung!$K24=2,VLOOKUP(ch_verkettung!$J24,ch_hev_dat!$A$2:$J$30000,4,FALSE),IF(ch_verkettung!$K24=3,VLOOKUP(ch_verkettung!$J24,ch_fpre_dat!$A$2:$J$30000,4,FALSE),#N/A)))</f>
        <v>#N/A</v>
      </c>
      <c r="N24" s="107" t="e">
        <f>IF($K24=1,VLOOKUP($J24,ch_hev_ung_dat!$A$2:$J$30000,5,FALSE),IF(ch_verkettung!$K24=2,VLOOKUP(ch_verkettung!$J24,ch_hev_dat!$A$2:$J$30000,5,FALSE),IF(ch_verkettung!$K24=3,VLOOKUP(ch_verkettung!$J24,ch_fpre_dat!$A$2:$J$30000,5,FALSE),#N/A)))</f>
        <v>#N/A</v>
      </c>
      <c r="O24" s="107" t="e">
        <f>IF($K24=1,VLOOKUP($J24,ch_hev_ung_dat!$A$2:$J$30000,6,FALSE),IF(ch_verkettung!$K24=2,VLOOKUP(ch_verkettung!$J24,ch_hev_dat!$A$2:$J$30000,6,FALSE),IF(ch_verkettung!$K24=3,VLOOKUP(ch_verkettung!$J24,ch_fpre_dat!$A$2:$J$30000,6,FALSE),#N/A)))</f>
        <v>#N/A</v>
      </c>
      <c r="P24" s="107" t="e">
        <f>IF($K24=1,VLOOKUP($J24,ch_hev_ung_dat!$A$2:$J$30000,7,FALSE),IF(ch_verkettung!$K24=2,VLOOKUP(ch_verkettung!$J24,ch_hev_dat!$A$2:$J$30000,7,FALSE),IF(ch_verkettung!$K24=3,VLOOKUP(ch_verkettung!$J24,ch_fpre_dat!$A$2:$J$30000,7,FALSE),#N/A)))</f>
        <v>#N/A</v>
      </c>
      <c r="Q24" s="107" t="e">
        <f>IF($K24=1,VLOOKUP($J24,ch_hev_ung_dat!$A$2:$J$30000,8,FALSE),IF(ch_verkettung!$K24=2,VLOOKUP(ch_verkettung!$J24,ch_hev_dat!$A$2:$J$30000,8,FALSE),IF(ch_verkettung!$K24=3,VLOOKUP(ch_verkettung!$J24,ch_fpre_dat!$A$2:$J$30000,8,FALSE),#N/A)))</f>
        <v>#N/A</v>
      </c>
      <c r="S24" s="110" t="e">
        <f t="shared" si="4"/>
        <v>#N/A</v>
      </c>
      <c r="T24" s="110" t="e">
        <f t="shared" si="5"/>
        <v>#N/A</v>
      </c>
      <c r="U24" s="110" t="e">
        <f t="shared" si="6"/>
        <v>#N/A</v>
      </c>
      <c r="V24" s="110" t="e">
        <f t="shared" si="7"/>
        <v>#N/A</v>
      </c>
      <c r="W24" s="110" t="e">
        <f t="shared" si="8"/>
        <v>#N/A</v>
      </c>
      <c r="X24" s="110" t="e">
        <f>IF($K24=1,VLOOKUP($J24,ch_hev_ung_dat!$A$2:$J$30000,9,FALSE),IF(ch_verkettung!$K24=2,VLOOKUP(ch_verkettung!$J24,ch_hev_dat!$A$2:$J$30000,9,FALSE),IF(ch_verkettung!$K24=3,VLOOKUP(ch_verkettung!$J24,ch_fpre_dat!$A$2:$J$30000,9,FALSE),#N/A)))</f>
        <v>#N/A</v>
      </c>
      <c r="AC24" s="106" t="str">
        <f t="shared" si="9"/>
        <v>1997_2_f4_2</v>
      </c>
      <c r="AD24" s="106">
        <f t="shared" si="2"/>
        <v>2</v>
      </c>
      <c r="AE24" s="107" t="e">
        <f>IF($AD24=1,VLOOKUP($AC24,ch_hev_ung_dat!$A$2:$J$30000,10,FALSE),IF($AD24=2,VLOOKUP($AC24,ch_hev_dat!$A$2:$J$30000,10,FALSE),IF($AD24=3,VLOOKUP($AC24,ch_fpre_dat!$A$2:$J$30000,10,FALSE),#N/A)))</f>
        <v>#N/A</v>
      </c>
      <c r="AG24" s="182" t="s">
        <v>207</v>
      </c>
      <c r="AH24" s="111" t="e">
        <f t="shared" si="10"/>
        <v>#N/A</v>
      </c>
      <c r="AI24" s="111" t="e">
        <f t="shared" si="11"/>
        <v>#N/A</v>
      </c>
      <c r="AJ24" s="111">
        <f t="shared" si="12"/>
        <v>-36.034333023930699</v>
      </c>
      <c r="AK24" s="111">
        <f t="shared" si="13"/>
        <v>0</v>
      </c>
      <c r="AL24" s="111">
        <f t="shared" si="14"/>
        <v>-57.711241278494938</v>
      </c>
      <c r="AM24" s="111">
        <f t="shared" si="15"/>
        <v>21.676908254564243</v>
      </c>
    </row>
    <row r="25" spans="1:39" x14ac:dyDescent="0.2">
      <c r="A25" s="103" t="str">
        <f t="shared" si="0"/>
        <v>1987_2_InIN</v>
      </c>
      <c r="B25" s="37" t="s">
        <v>198</v>
      </c>
      <c r="C25" s="37" t="s">
        <v>113</v>
      </c>
      <c r="D25" s="38">
        <v>1</v>
      </c>
      <c r="I25" s="182" t="s">
        <v>114</v>
      </c>
      <c r="J25" s="106" t="str">
        <f t="shared" si="3"/>
        <v>1996_4_f9_2</v>
      </c>
      <c r="K25" s="106">
        <f t="shared" si="1"/>
        <v>2</v>
      </c>
      <c r="L25" s="107">
        <f>IF(K25=1,VLOOKUP(J25,ch_hev_ung_dat!$A$2:$J$30000,10,FALSE),IF(ch_verkettung!K25=2,VLOOKUP(ch_verkettung!J25,ch_hev_dat!$A$2:$J$30000,10,FALSE),IF(ch_verkettung!K25=3,VLOOKUP(ch_verkettung!J25,ch_fpre_dat!$A$2:$J$30000,10,FALSE),#N/A)))</f>
        <v>-32.068666047861392</v>
      </c>
      <c r="M25" s="107">
        <f>IF($K25=1,VLOOKUP($J25,ch_hev_ung_dat!$A$2:$J$30000,4,FALSE),IF(ch_verkettung!$K25=2,VLOOKUP(ch_verkettung!$J25,ch_hev_dat!$A$2:$J$30000,4,FALSE),IF(ch_verkettung!$K25=3,VLOOKUP(ch_verkettung!$J25,ch_fpre_dat!$A$2:$J$30000,4,FALSE),#N/A)))</f>
        <v>9.3716086179693823E-3</v>
      </c>
      <c r="N25" s="107">
        <f>IF($K25=1,VLOOKUP($J25,ch_hev_ung_dat!$A$2:$J$30000,5,FALSE),IF(ch_verkettung!$K25=2,VLOOKUP(ch_verkettung!$J25,ch_hev_dat!$A$2:$J$30000,5,FALSE),IF(ch_verkettung!$K25=3,VLOOKUP(ch_verkettung!$J25,ch_fpre_dat!$A$2:$J$30000,5,FALSE),#N/A)))</f>
        <v>0.57490001654450384</v>
      </c>
      <c r="O25" s="107">
        <f>IF($K25=1,VLOOKUP($J25,ch_hev_ung_dat!$A$2:$J$30000,6,FALSE),IF(ch_verkettung!$K25=2,VLOOKUP(ch_verkettung!$J25,ch_hev_dat!$A$2:$J$30000,6,FALSE),IF(ch_verkettung!$K25=3,VLOOKUP(ch_verkettung!$J25,ch_fpre_dat!$A$2:$J$30000,6,FALSE),#N/A)))</f>
        <v>0.55017753134091918</v>
      </c>
      <c r="P25" s="107">
        <f>IF($K25=1,VLOOKUP($J25,ch_hev_ung_dat!$A$2:$J$30000,7,FALSE),IF(ch_verkettung!$K25=2,VLOOKUP(ch_verkettung!$J25,ch_hev_dat!$A$2:$J$30000,7,FALSE),IF(ch_verkettung!$K25=3,VLOOKUP(ch_verkettung!$J25,ch_fpre_dat!$A$2:$J$30000,7,FALSE),#N/A)))</f>
        <v>0.17403107729981576</v>
      </c>
      <c r="Q25" s="107">
        <f>IF($K25=1,VLOOKUP($J25,ch_hev_ung_dat!$A$2:$J$30000,8,FALSE),IF(ch_verkettung!$K25=2,VLOOKUP(ch_verkettung!$J25,ch_hev_dat!$A$2:$J$30000,8,FALSE),IF(ch_verkettung!$K25=3,VLOOKUP(ch_verkettung!$J25,ch_fpre_dat!$A$2:$J$30000,8,FALSE),#N/A)))</f>
        <v>0</v>
      </c>
      <c r="S25" s="110">
        <f t="shared" si="4"/>
        <v>-7.1622087792109863E-3</v>
      </c>
      <c r="T25" s="110">
        <f t="shared" si="5"/>
        <v>-0.43936469324684291</v>
      </c>
      <c r="U25" s="110">
        <f t="shared" si="6"/>
        <v>0.42047064764729519</v>
      </c>
      <c r="V25" s="110">
        <f t="shared" si="7"/>
        <v>0.1330024503266509</v>
      </c>
      <c r="W25" s="110">
        <f t="shared" si="8"/>
        <v>0</v>
      </c>
      <c r="X25" s="110">
        <f>IF($K25=1,VLOOKUP($J25,ch_hev_ung_dat!$A$2:$J$30000,9,FALSE),IF(ch_verkettung!$K25=2,VLOOKUP(ch_verkettung!$J25,ch_hev_dat!$A$2:$J$30000,9,FALSE),IF(ch_verkettung!$K25=3,VLOOKUP(ch_verkettung!$J25,ch_fpre_dat!$A$2:$J$30000,9,FALSE),#N/A)))</f>
        <v>82</v>
      </c>
      <c r="AC25" s="106" t="str">
        <f t="shared" si="9"/>
        <v>1997_4_f4_2</v>
      </c>
      <c r="AD25" s="106">
        <f t="shared" si="2"/>
        <v>2</v>
      </c>
      <c r="AE25" s="107">
        <f>IF($AD25=1,VLOOKUP($AC25,ch_hev_ung_dat!$A$2:$J$30000,10,FALSE),IF($AD25=2,VLOOKUP($AC25,ch_hev_dat!$A$2:$J$30000,10,FALSE),IF($AD25=3,VLOOKUP($AC25,ch_fpre_dat!$A$2:$J$30000,10,FALSE),#N/A)))</f>
        <v>-40.373280424601134</v>
      </c>
      <c r="AG25" s="182" t="s">
        <v>114</v>
      </c>
      <c r="AH25" s="111">
        <f>VLOOKUP(AG25,$I$5:$L$60,4,FALSE)</f>
        <v>-32.068666047861392</v>
      </c>
      <c r="AI25" s="111">
        <f>VLOOKUP(AG25,$I$5:$AE$60,23,FALSE)</f>
        <v>-40.373280424601134</v>
      </c>
      <c r="AJ25" s="111">
        <f t="shared" si="12"/>
        <v>-32.068666047861392</v>
      </c>
      <c r="AK25" s="111">
        <f t="shared" si="13"/>
        <v>0</v>
      </c>
      <c r="AL25" s="111">
        <f t="shared" si="14"/>
        <v>-40.373280424601134</v>
      </c>
      <c r="AM25" s="111">
        <f t="shared" si="15"/>
        <v>8.3046143767397425</v>
      </c>
    </row>
    <row r="26" spans="1:39" x14ac:dyDescent="0.2">
      <c r="A26" s="103" t="str">
        <f t="shared" si="0"/>
        <v>1987_2_f4_1</v>
      </c>
      <c r="B26" s="37" t="s">
        <v>198</v>
      </c>
      <c r="C26" s="37" t="s">
        <v>43</v>
      </c>
      <c r="D26" s="38">
        <v>1</v>
      </c>
      <c r="I26" s="182" t="s">
        <v>131</v>
      </c>
      <c r="J26" s="106" t="str">
        <f t="shared" si="3"/>
        <v>1997_2_f9_2</v>
      </c>
      <c r="K26" s="106">
        <f t="shared" si="1"/>
        <v>2</v>
      </c>
      <c r="L26" s="107" t="e">
        <f>IF(K26=1,VLOOKUP(J26,ch_hev_ung_dat!$A$2:$J$30000,10,FALSE),IF(ch_verkettung!K26=2,VLOOKUP(ch_verkettung!J26,ch_hev_dat!$A$2:$J$30000,10,FALSE),IF(ch_verkettung!K26=3,VLOOKUP(ch_verkettung!J26,ch_fpre_dat!$A$2:$J$30000,10,FALSE),#N/A)))</f>
        <v>#N/A</v>
      </c>
      <c r="M26" s="107" t="e">
        <f>IF($K26=1,VLOOKUP($J26,ch_hev_ung_dat!$A$2:$J$30000,4,FALSE),IF(ch_verkettung!$K26=2,VLOOKUP(ch_verkettung!$J26,ch_hev_dat!$A$2:$J$30000,4,FALSE),IF(ch_verkettung!$K26=3,VLOOKUP(ch_verkettung!$J26,ch_fpre_dat!$A$2:$J$30000,4,FALSE),#N/A)))</f>
        <v>#N/A</v>
      </c>
      <c r="N26" s="107" t="e">
        <f>IF($K26=1,VLOOKUP($J26,ch_hev_ung_dat!$A$2:$J$30000,5,FALSE),IF(ch_verkettung!$K26=2,VLOOKUP(ch_verkettung!$J26,ch_hev_dat!$A$2:$J$30000,5,FALSE),IF(ch_verkettung!$K26=3,VLOOKUP(ch_verkettung!$J26,ch_fpre_dat!$A$2:$J$30000,5,FALSE),#N/A)))</f>
        <v>#N/A</v>
      </c>
      <c r="O26" s="107" t="e">
        <f>IF($K26=1,VLOOKUP($J26,ch_hev_ung_dat!$A$2:$J$30000,6,FALSE),IF(ch_verkettung!$K26=2,VLOOKUP(ch_verkettung!$J26,ch_hev_dat!$A$2:$J$30000,6,FALSE),IF(ch_verkettung!$K26=3,VLOOKUP(ch_verkettung!$J26,ch_fpre_dat!$A$2:$J$30000,6,FALSE),#N/A)))</f>
        <v>#N/A</v>
      </c>
      <c r="P26" s="107" t="e">
        <f>IF($K26=1,VLOOKUP($J26,ch_hev_ung_dat!$A$2:$J$30000,7,FALSE),IF(ch_verkettung!$K26=2,VLOOKUP(ch_verkettung!$J26,ch_hev_dat!$A$2:$J$30000,7,FALSE),IF(ch_verkettung!$K26=3,VLOOKUP(ch_verkettung!$J26,ch_fpre_dat!$A$2:$J$30000,7,FALSE),#N/A)))</f>
        <v>#N/A</v>
      </c>
      <c r="Q26" s="107" t="e">
        <f>IF($K26=1,VLOOKUP($J26,ch_hev_ung_dat!$A$2:$J$30000,8,FALSE),IF(ch_verkettung!$K26=2,VLOOKUP(ch_verkettung!$J26,ch_hev_dat!$A$2:$J$30000,8,FALSE),IF(ch_verkettung!$K26=3,VLOOKUP(ch_verkettung!$J26,ch_fpre_dat!$A$2:$J$30000,8,FALSE),#N/A)))</f>
        <v>#N/A</v>
      </c>
      <c r="S26" s="110" t="e">
        <f t="shared" si="4"/>
        <v>#N/A</v>
      </c>
      <c r="T26" s="110" t="e">
        <f t="shared" si="5"/>
        <v>#N/A</v>
      </c>
      <c r="U26" s="110" t="e">
        <f t="shared" si="6"/>
        <v>#N/A</v>
      </c>
      <c r="V26" s="110" t="e">
        <f t="shared" si="7"/>
        <v>#N/A</v>
      </c>
      <c r="W26" s="110" t="e">
        <f t="shared" si="8"/>
        <v>#N/A</v>
      </c>
      <c r="X26" s="110" t="e">
        <f>IF($K26=1,VLOOKUP($J26,ch_hev_ung_dat!$A$2:$J$30000,9,FALSE),IF(ch_verkettung!$K26=2,VLOOKUP(ch_verkettung!$J26,ch_hev_dat!$A$2:$J$30000,9,FALSE),IF(ch_verkettung!$K26=3,VLOOKUP(ch_verkettung!$J26,ch_fpre_dat!$A$2:$J$30000,9,FALSE),#N/A)))</f>
        <v>#N/A</v>
      </c>
      <c r="AC26" s="106" t="str">
        <f t="shared" si="9"/>
        <v>1998_2_f4_2</v>
      </c>
      <c r="AD26" s="106">
        <f t="shared" si="2"/>
        <v>2</v>
      </c>
      <c r="AE26" s="107" t="e">
        <f>IF($AD26=1,VLOOKUP($AC26,ch_hev_ung_dat!$A$2:$J$30000,10,FALSE),IF($AD26=2,VLOOKUP($AC26,ch_hev_dat!$A$2:$J$30000,10,FALSE),IF($AD26=3,VLOOKUP($AC26,ch_fpre_dat!$A$2:$J$30000,10,FALSE),#N/A)))</f>
        <v>#N/A</v>
      </c>
      <c r="AG26" s="182" t="s">
        <v>131</v>
      </c>
      <c r="AH26" s="111" t="e">
        <f t="shared" si="10"/>
        <v>#N/A</v>
      </c>
      <c r="AI26" s="111" t="e">
        <f t="shared" si="11"/>
        <v>#N/A</v>
      </c>
      <c r="AJ26" s="111">
        <f t="shared" si="12"/>
        <v>-10.059756601645983</v>
      </c>
      <c r="AK26" s="111">
        <f t="shared" si="13"/>
        <v>0</v>
      </c>
      <c r="AL26" s="111">
        <f t="shared" si="14"/>
        <v>-23.543447616693264</v>
      </c>
      <c r="AM26" s="111">
        <f t="shared" si="15"/>
        <v>13.483691015047283</v>
      </c>
    </row>
    <row r="27" spans="1:39" x14ac:dyDescent="0.2">
      <c r="A27" s="103" t="str">
        <f t="shared" si="0"/>
        <v>1987_2_f4_2</v>
      </c>
      <c r="B27" s="37" t="s">
        <v>198</v>
      </c>
      <c r="C27" s="37" t="s">
        <v>44</v>
      </c>
      <c r="D27" s="38">
        <v>1</v>
      </c>
      <c r="I27" s="182" t="s">
        <v>115</v>
      </c>
      <c r="J27" s="106" t="str">
        <f t="shared" si="3"/>
        <v>1997_4_f9_2</v>
      </c>
      <c r="K27" s="106">
        <f t="shared" si="1"/>
        <v>2</v>
      </c>
      <c r="L27" s="107">
        <f>IF(K27=1,VLOOKUP(J27,ch_hev_ung_dat!$A$2:$J$30000,10,FALSE),IF(ch_verkettung!K27=2,VLOOKUP(ch_verkettung!J27,ch_hev_dat!$A$2:$J$30000,10,FALSE),IF(ch_verkettung!K27=3,VLOOKUP(ch_verkettung!J27,ch_fpre_dat!$A$2:$J$30000,10,FALSE),#N/A)))</f>
        <v>11.949152844569428</v>
      </c>
      <c r="M27" s="107">
        <f>IF($K27=1,VLOOKUP($J27,ch_hev_ung_dat!$A$2:$J$30000,4,FALSE),IF(ch_verkettung!$K27=2,VLOOKUP(ch_verkettung!$J27,ch_hev_dat!$A$2:$J$30000,4,FALSE),IF(ch_verkettung!$K27=3,VLOOKUP(ch_verkettung!$J27,ch_fpre_dat!$A$2:$J$30000,4,FALSE),#N/A)))</f>
        <v>9.3716086179693823E-3</v>
      </c>
      <c r="N27" s="107">
        <f>IF($K27=1,VLOOKUP($J27,ch_hev_ung_dat!$A$2:$J$30000,5,FALSE),IF(ch_verkettung!$K27=2,VLOOKUP(ch_verkettung!$J27,ch_hev_dat!$A$2:$J$30000,5,FALSE),IF(ch_verkettung!$K27=3,VLOOKUP(ch_verkettung!$J27,ch_fpre_dat!$A$2:$J$30000,5,FALSE),#N/A)))</f>
        <v>0.23353840947465804</v>
      </c>
      <c r="O27" s="107">
        <f>IF($K27=1,VLOOKUP($J27,ch_hev_ung_dat!$A$2:$J$30000,6,FALSE),IF(ch_verkettung!$K27=2,VLOOKUP(ch_verkettung!$J27,ch_hev_dat!$A$2:$J$30000,6,FALSE),IF(ch_verkettung!$K27=3,VLOOKUP(ch_verkettung!$J27,ch_fpre_dat!$A$2:$J$30000,6,FALSE),#N/A)))</f>
        <v>0.65384522797487354</v>
      </c>
      <c r="P27" s="107">
        <f>IF($K27=1,VLOOKUP($J27,ch_hev_ung_dat!$A$2:$J$30000,7,FALSE),IF(ch_verkettung!$K27=2,VLOOKUP(ch_verkettung!$J27,ch_hev_dat!$A$2:$J$30000,7,FALSE),IF(ch_verkettung!$K27=3,VLOOKUP(ch_verkettung!$J27,ch_fpre_dat!$A$2:$J$30000,7,FALSE),#N/A)))</f>
        <v>0.408214450305523</v>
      </c>
      <c r="Q27" s="107">
        <f>IF($K27=1,VLOOKUP($J27,ch_hev_ung_dat!$A$2:$J$30000,8,FALSE),IF(ch_verkettung!$K27=2,VLOOKUP(ch_verkettung!$J27,ch_hev_dat!$A$2:$J$30000,8,FALSE),IF(ch_verkettung!$K27=3,VLOOKUP(ch_verkettung!$J27,ch_fpre_dat!$A$2:$J$30000,8,FALSE),#N/A)))</f>
        <v>0</v>
      </c>
      <c r="S27" s="110">
        <f t="shared" si="4"/>
        <v>-7.1814760480771499E-3</v>
      </c>
      <c r="T27" s="110">
        <f t="shared" si="5"/>
        <v>-0.17896079129173997</v>
      </c>
      <c r="U27" s="110">
        <f t="shared" si="6"/>
        <v>0.50104246082659432</v>
      </c>
      <c r="V27" s="110">
        <f t="shared" si="7"/>
        <v>0.31281527183358854</v>
      </c>
      <c r="W27" s="110">
        <f t="shared" si="8"/>
        <v>0</v>
      </c>
      <c r="X27" s="110">
        <f>IF($K27=1,VLOOKUP($J27,ch_hev_ung_dat!$A$2:$J$30000,9,FALSE),IF(ch_verkettung!$K27=2,VLOOKUP(ch_verkettung!$J27,ch_hev_dat!$A$2:$J$30000,9,FALSE),IF(ch_verkettung!$K27=3,VLOOKUP(ch_verkettung!$J27,ch_fpre_dat!$A$2:$J$30000,9,FALSE),#N/A)))</f>
        <v>83</v>
      </c>
      <c r="AC27" s="106" t="str">
        <f t="shared" si="9"/>
        <v>1998_4_f4_2</v>
      </c>
      <c r="AD27" s="106">
        <f t="shared" si="2"/>
        <v>2</v>
      </c>
      <c r="AE27" s="107">
        <f>IF($AD27=1,VLOOKUP($AC27,ch_hev_ung_dat!$A$2:$J$30000,10,FALSE),IF($AD27=2,VLOOKUP($AC27,ch_hev_dat!$A$2:$J$30000,10,FALSE),IF($AD27=3,VLOOKUP($AC27,ch_fpre_dat!$A$2:$J$30000,10,FALSE),#N/A)))</f>
        <v>-6.7136148087853957</v>
      </c>
      <c r="AG27" s="182" t="s">
        <v>115</v>
      </c>
      <c r="AH27" s="111">
        <f>VLOOKUP(AG27,$I$5:$L$60,4,FALSE)</f>
        <v>11.949152844569428</v>
      </c>
      <c r="AI27" s="111">
        <f>VLOOKUP(AG27,$I$5:$AE$60,23,FALSE)</f>
        <v>-6.7136148087853957</v>
      </c>
      <c r="AJ27" s="111">
        <f t="shared" si="12"/>
        <v>11.949152844569428</v>
      </c>
      <c r="AK27" s="111">
        <f t="shared" si="13"/>
        <v>0</v>
      </c>
      <c r="AL27" s="111">
        <f t="shared" si="14"/>
        <v>-6.7136148087853957</v>
      </c>
      <c r="AM27" s="111">
        <f t="shared" si="15"/>
        <v>18.662767653354823</v>
      </c>
    </row>
    <row r="28" spans="1:39" x14ac:dyDescent="0.2">
      <c r="A28" s="103" t="str">
        <f t="shared" si="0"/>
        <v>1987_2_f4_3</v>
      </c>
      <c r="B28" s="37" t="s">
        <v>198</v>
      </c>
      <c r="C28" s="37" t="s">
        <v>100</v>
      </c>
      <c r="D28" s="38">
        <v>1</v>
      </c>
      <c r="I28" s="182" t="s">
        <v>132</v>
      </c>
      <c r="J28" s="106" t="str">
        <f t="shared" si="3"/>
        <v>1998_2_f9_2</v>
      </c>
      <c r="K28" s="106">
        <f t="shared" si="1"/>
        <v>2</v>
      </c>
      <c r="L28" s="107" t="e">
        <f>IF(K28=1,VLOOKUP(J28,ch_hev_ung_dat!$A$2:$J$30000,10,FALSE),IF(ch_verkettung!K28=2,VLOOKUP(ch_verkettung!J28,ch_hev_dat!$A$2:$J$30000,10,FALSE),IF(ch_verkettung!K28=3,VLOOKUP(ch_verkettung!J28,ch_fpre_dat!$A$2:$J$30000,10,FALSE),#N/A)))</f>
        <v>#N/A</v>
      </c>
      <c r="M28" s="107" t="e">
        <f>IF($K28=1,VLOOKUP($J28,ch_hev_ung_dat!$A$2:$J$30000,4,FALSE),IF(ch_verkettung!$K28=2,VLOOKUP(ch_verkettung!$J28,ch_hev_dat!$A$2:$J$30000,4,FALSE),IF(ch_verkettung!$K28=3,VLOOKUP(ch_verkettung!$J28,ch_fpre_dat!$A$2:$J$30000,4,FALSE),#N/A)))</f>
        <v>#N/A</v>
      </c>
      <c r="N28" s="107" t="e">
        <f>IF($K28=1,VLOOKUP($J28,ch_hev_ung_dat!$A$2:$J$30000,5,FALSE),IF(ch_verkettung!$K28=2,VLOOKUP(ch_verkettung!$J28,ch_hev_dat!$A$2:$J$30000,5,FALSE),IF(ch_verkettung!$K28=3,VLOOKUP(ch_verkettung!$J28,ch_fpre_dat!$A$2:$J$30000,5,FALSE),#N/A)))</f>
        <v>#N/A</v>
      </c>
      <c r="O28" s="107" t="e">
        <f>IF($K28=1,VLOOKUP($J28,ch_hev_ung_dat!$A$2:$J$30000,6,FALSE),IF(ch_verkettung!$K28=2,VLOOKUP(ch_verkettung!$J28,ch_hev_dat!$A$2:$J$30000,6,FALSE),IF(ch_verkettung!$K28=3,VLOOKUP(ch_verkettung!$J28,ch_fpre_dat!$A$2:$J$30000,6,FALSE),#N/A)))</f>
        <v>#N/A</v>
      </c>
      <c r="P28" s="107" t="e">
        <f>IF($K28=1,VLOOKUP($J28,ch_hev_ung_dat!$A$2:$J$30000,7,FALSE),IF(ch_verkettung!$K28=2,VLOOKUP(ch_verkettung!$J28,ch_hev_dat!$A$2:$J$30000,7,FALSE),IF(ch_verkettung!$K28=3,VLOOKUP(ch_verkettung!$J28,ch_fpre_dat!$A$2:$J$30000,7,FALSE),#N/A)))</f>
        <v>#N/A</v>
      </c>
      <c r="Q28" s="107" t="e">
        <f>IF($K28=1,VLOOKUP($J28,ch_hev_ung_dat!$A$2:$J$30000,8,FALSE),IF(ch_verkettung!$K28=2,VLOOKUP(ch_verkettung!$J28,ch_hev_dat!$A$2:$J$30000,8,FALSE),IF(ch_verkettung!$K28=3,VLOOKUP(ch_verkettung!$J28,ch_fpre_dat!$A$2:$J$30000,8,FALSE),#N/A)))</f>
        <v>#N/A</v>
      </c>
      <c r="S28" s="110" t="e">
        <f t="shared" si="4"/>
        <v>#N/A</v>
      </c>
      <c r="T28" s="110" t="e">
        <f t="shared" si="5"/>
        <v>#N/A</v>
      </c>
      <c r="U28" s="110" t="e">
        <f t="shared" si="6"/>
        <v>#N/A</v>
      </c>
      <c r="V28" s="110" t="e">
        <f t="shared" si="7"/>
        <v>#N/A</v>
      </c>
      <c r="W28" s="110" t="e">
        <f t="shared" si="8"/>
        <v>#N/A</v>
      </c>
      <c r="X28" s="110" t="e">
        <f>IF($K28=1,VLOOKUP($J28,ch_hev_ung_dat!$A$2:$J$30000,9,FALSE),IF(ch_verkettung!$K28=2,VLOOKUP(ch_verkettung!$J28,ch_hev_dat!$A$2:$J$30000,9,FALSE),IF(ch_verkettung!$K28=3,VLOOKUP(ch_verkettung!$J28,ch_fpre_dat!$A$2:$J$30000,9,FALSE),#N/A)))</f>
        <v>#N/A</v>
      </c>
      <c r="AC28" s="106" t="str">
        <f t="shared" si="9"/>
        <v>1999_2_f4_2</v>
      </c>
      <c r="AD28" s="106">
        <f t="shared" si="2"/>
        <v>2</v>
      </c>
      <c r="AE28" s="107" t="e">
        <f>IF($AD28=1,VLOOKUP($AC28,ch_hev_ung_dat!$A$2:$J$30000,10,FALSE),IF($AD28=2,VLOOKUP($AC28,ch_hev_dat!$A$2:$J$30000,10,FALSE),IF($AD28=3,VLOOKUP($AC28,ch_fpre_dat!$A$2:$J$30000,10,FALSE),#N/A)))</f>
        <v>#N/A</v>
      </c>
      <c r="AG28" s="182" t="s">
        <v>132</v>
      </c>
      <c r="AH28" s="111" t="e">
        <f t="shared" si="10"/>
        <v>#N/A</v>
      </c>
      <c r="AI28" s="111" t="e">
        <f t="shared" si="11"/>
        <v>#N/A</v>
      </c>
      <c r="AJ28" s="111">
        <f t="shared" si="12"/>
        <v>20.867190168639752</v>
      </c>
      <c r="AK28" s="111">
        <f t="shared" si="13"/>
        <v>0</v>
      </c>
      <c r="AL28" s="111">
        <f t="shared" si="14"/>
        <v>10.768875091355689</v>
      </c>
      <c r="AM28" s="111">
        <f t="shared" si="15"/>
        <v>10.098315077284061</v>
      </c>
    </row>
    <row r="29" spans="1:39" x14ac:dyDescent="0.2">
      <c r="A29" s="103" t="str">
        <f t="shared" si="0"/>
        <v>1987_2_f4_4</v>
      </c>
      <c r="B29" s="37" t="s">
        <v>198</v>
      </c>
      <c r="C29" s="37" t="s">
        <v>102</v>
      </c>
      <c r="D29" s="38">
        <v>1</v>
      </c>
      <c r="I29" s="182" t="s">
        <v>116</v>
      </c>
      <c r="J29" s="106" t="str">
        <f t="shared" si="3"/>
        <v>1998_4_f9_2</v>
      </c>
      <c r="K29" s="106">
        <f t="shared" si="1"/>
        <v>2</v>
      </c>
      <c r="L29" s="107">
        <f>IF(K29=1,VLOOKUP(J29,ch_hev_ung_dat!$A$2:$J$30000,10,FALSE),IF(ch_verkettung!K29=2,VLOOKUP(ch_verkettung!J29,ch_hev_dat!$A$2:$J$30000,10,FALSE),IF(ch_verkettung!K29=3,VLOOKUP(ch_verkettung!J29,ch_fpre_dat!$A$2:$J$30000,10,FALSE),#N/A)))</f>
        <v>29.785227492710074</v>
      </c>
      <c r="M29" s="107">
        <f>IF($K29=1,VLOOKUP($J29,ch_hev_ung_dat!$A$2:$J$30000,4,FALSE),IF(ch_verkettung!$K29=2,VLOOKUP(ch_verkettung!$J29,ch_hev_dat!$A$2:$J$30000,4,FALSE),IF(ch_verkettung!$K29=3,VLOOKUP(ch_verkettung!$J29,ch_fpre_dat!$A$2:$J$30000,4,FALSE),#N/A)))</f>
        <v>6.1205456934946617E-3</v>
      </c>
      <c r="N29" s="107">
        <f>IF($K29=1,VLOOKUP($J29,ch_hev_ung_dat!$A$2:$J$30000,5,FALSE),IF(ch_verkettung!$K29=2,VLOOKUP(ch_verkettung!$J29,ch_hev_dat!$A$2:$J$30000,5,FALSE),IF(ch_verkettung!$K29=3,VLOOKUP(ch_verkettung!$J29,ch_fpre_dat!$A$2:$J$30000,5,FALSE),#N/A)))</f>
        <v>0.15899681917489747</v>
      </c>
      <c r="O29" s="107">
        <f>IF($K29=1,VLOOKUP($J29,ch_hev_ung_dat!$A$2:$J$30000,6,FALSE),IF(ch_verkettung!$K29=2,VLOOKUP(ch_verkettung!$J29,ch_hev_dat!$A$2:$J$30000,6,FALSE),IF(ch_verkettung!$K29=3,VLOOKUP(ch_verkettung!$J29,ch_fpre_dat!$A$2:$J$30000,6,FALSE),#N/A)))</f>
        <v>0.55619886619399572</v>
      </c>
      <c r="P29" s="107">
        <f>IF($K29=1,VLOOKUP($J29,ch_hev_ung_dat!$A$2:$J$30000,7,FALSE),IF(ch_verkettung!$K29=2,VLOOKUP(ch_verkettung!$J29,ch_hev_dat!$A$2:$J$30000,7,FALSE),IF(ch_verkettung!$K29=3,VLOOKUP(ch_verkettung!$J29,ch_fpre_dat!$A$2:$J$30000,7,FALSE),#N/A)))</f>
        <v>0.46468440444294523</v>
      </c>
      <c r="Q29" s="107">
        <f>IF($K29=1,VLOOKUP($J29,ch_hev_ung_dat!$A$2:$J$30000,8,FALSE),IF(ch_verkettung!$K29=2,VLOOKUP(ch_verkettung!$J29,ch_hev_dat!$A$2:$J$30000,8,FALSE),IF(ch_verkettung!$K29=3,VLOOKUP(ch_verkettung!$J29,ch_fpre_dat!$A$2:$J$30000,8,FALSE),#N/A)))</f>
        <v>3.5135900714276087E-2</v>
      </c>
      <c r="S29" s="110">
        <f t="shared" si="4"/>
        <v>-5.0121714582733127E-3</v>
      </c>
      <c r="T29" s="110">
        <f t="shared" si="5"/>
        <v>-0.13020396528886058</v>
      </c>
      <c r="U29" s="110">
        <f t="shared" si="6"/>
        <v>0.4554763940778272</v>
      </c>
      <c r="V29" s="110">
        <f t="shared" si="7"/>
        <v>0.38053435521756945</v>
      </c>
      <c r="W29" s="110">
        <f t="shared" si="8"/>
        <v>2.8773113957469242E-2</v>
      </c>
      <c r="X29" s="110">
        <f>IF($K29=1,VLOOKUP($J29,ch_hev_ung_dat!$A$2:$J$30000,9,FALSE),IF(ch_verkettung!$K29=2,VLOOKUP(ch_verkettung!$J29,ch_hev_dat!$A$2:$J$30000,9,FALSE),IF(ch_verkettung!$K29=3,VLOOKUP(ch_verkettung!$J29,ch_fpre_dat!$A$2:$J$30000,9,FALSE),#N/A)))</f>
        <v>78</v>
      </c>
      <c r="AC29" s="106" t="str">
        <f>CONCATENATE(I31,"_",$AD$2)</f>
        <v>1999_4_f4_2</v>
      </c>
      <c r="AD29" s="106">
        <f t="shared" si="2"/>
        <v>2</v>
      </c>
      <c r="AE29" s="107">
        <f>IF($AD29=1,VLOOKUP($AC29,ch_hev_ung_dat!$A$2:$J$30000,10,FALSE),IF($AD29=2,VLOOKUP($AC29,ch_hev_dat!$A$2:$J$30000,10,FALSE),IF($AD29=3,VLOOKUP($AC29,ch_fpre_dat!$A$2:$J$30000,10,FALSE),#N/A)))</f>
        <v>28.251364991496775</v>
      </c>
      <c r="AG29" s="182" t="s">
        <v>116</v>
      </c>
      <c r="AH29" s="111">
        <f>VLOOKUP(AG29,$I$5:$L$60,4,FALSE)</f>
        <v>29.785227492710074</v>
      </c>
      <c r="AI29" s="111">
        <f>VLOOKUP(AG29,$I$5:$AE$60,23,FALSE)</f>
        <v>28.251364991496775</v>
      </c>
      <c r="AJ29" s="111">
        <f t="shared" si="12"/>
        <v>29.785227492710074</v>
      </c>
      <c r="AK29" s="111">
        <f t="shared" si="13"/>
        <v>0</v>
      </c>
      <c r="AL29" s="111">
        <f t="shared" si="14"/>
        <v>28.251364991496775</v>
      </c>
      <c r="AM29" s="111">
        <f t="shared" si="15"/>
        <v>1.5338625012132994</v>
      </c>
    </row>
    <row r="30" spans="1:39" x14ac:dyDescent="0.2">
      <c r="A30" s="103" t="str">
        <f t="shared" si="0"/>
        <v>1987_2_f60_1</v>
      </c>
      <c r="B30" s="37" t="s">
        <v>198</v>
      </c>
      <c r="C30" s="37" t="s">
        <v>109</v>
      </c>
      <c r="D30" s="38">
        <v>0</v>
      </c>
      <c r="I30" s="182" t="s">
        <v>133</v>
      </c>
      <c r="J30" s="106" t="str">
        <f t="shared" si="3"/>
        <v>1999_2_f9_2</v>
      </c>
      <c r="K30" s="106">
        <f t="shared" si="1"/>
        <v>2</v>
      </c>
      <c r="L30" s="107" t="e">
        <f>IF(K30=1,VLOOKUP(J30,ch_hev_ung_dat!$A$2:$J$30000,10,FALSE),IF(ch_verkettung!K30=2,VLOOKUP(ch_verkettung!J30,ch_hev_dat!$A$2:$J$30000,10,FALSE),IF(ch_verkettung!K30=3,VLOOKUP(ch_verkettung!J30,ch_fpre_dat!$A$2:$J$30000,10,FALSE),#N/A)))</f>
        <v>#N/A</v>
      </c>
      <c r="M30" s="107" t="e">
        <f>IF($K30=1,VLOOKUP($J30,ch_hev_ung_dat!$A$2:$J$30000,4,FALSE),IF(ch_verkettung!$K30=2,VLOOKUP(ch_verkettung!$J30,ch_hev_dat!$A$2:$J$30000,4,FALSE),IF(ch_verkettung!$K30=3,VLOOKUP(ch_verkettung!$J30,ch_fpre_dat!$A$2:$J$30000,4,FALSE),#N/A)))</f>
        <v>#N/A</v>
      </c>
      <c r="N30" s="107" t="e">
        <f>IF($K30=1,VLOOKUP($J30,ch_hev_ung_dat!$A$2:$J$30000,5,FALSE),IF(ch_verkettung!$K30=2,VLOOKUP(ch_verkettung!$J30,ch_hev_dat!$A$2:$J$30000,5,FALSE),IF(ch_verkettung!$K30=3,VLOOKUP(ch_verkettung!$J30,ch_fpre_dat!$A$2:$J$30000,5,FALSE),#N/A)))</f>
        <v>#N/A</v>
      </c>
      <c r="O30" s="107" t="e">
        <f>IF($K30=1,VLOOKUP($J30,ch_hev_ung_dat!$A$2:$J$30000,6,FALSE),IF(ch_verkettung!$K30=2,VLOOKUP(ch_verkettung!$J30,ch_hev_dat!$A$2:$J$30000,6,FALSE),IF(ch_verkettung!$K30=3,VLOOKUP(ch_verkettung!$J30,ch_fpre_dat!$A$2:$J$30000,6,FALSE),#N/A)))</f>
        <v>#N/A</v>
      </c>
      <c r="P30" s="107" t="e">
        <f>IF($K30=1,VLOOKUP($J30,ch_hev_ung_dat!$A$2:$J$30000,7,FALSE),IF(ch_verkettung!$K30=2,VLOOKUP(ch_verkettung!$J30,ch_hev_dat!$A$2:$J$30000,7,FALSE),IF(ch_verkettung!$K30=3,VLOOKUP(ch_verkettung!$J30,ch_fpre_dat!$A$2:$J$30000,7,FALSE),#N/A)))</f>
        <v>#N/A</v>
      </c>
      <c r="Q30" s="107" t="e">
        <f>IF($K30=1,VLOOKUP($J30,ch_hev_ung_dat!$A$2:$J$30000,8,FALSE),IF(ch_verkettung!$K30=2,VLOOKUP(ch_verkettung!$J30,ch_hev_dat!$A$2:$J$30000,8,FALSE),IF(ch_verkettung!$K30=3,VLOOKUP(ch_verkettung!$J30,ch_fpre_dat!$A$2:$J$30000,8,FALSE),#N/A)))</f>
        <v>#N/A</v>
      </c>
      <c r="S30" s="110" t="e">
        <f t="shared" si="4"/>
        <v>#N/A</v>
      </c>
      <c r="T30" s="110" t="e">
        <f t="shared" si="5"/>
        <v>#N/A</v>
      </c>
      <c r="U30" s="110" t="e">
        <f t="shared" si="6"/>
        <v>#N/A</v>
      </c>
      <c r="V30" s="110" t="e">
        <f t="shared" si="7"/>
        <v>#N/A</v>
      </c>
      <c r="W30" s="110" t="e">
        <f t="shared" si="8"/>
        <v>#N/A</v>
      </c>
      <c r="X30" s="110" t="e">
        <f>IF($K30=1,VLOOKUP($J30,ch_hev_ung_dat!$A$2:$J$30000,9,FALSE),IF(ch_verkettung!$K30=2,VLOOKUP(ch_verkettung!$J30,ch_hev_dat!$A$2:$J$30000,9,FALSE),IF(ch_verkettung!$K30=3,VLOOKUP(ch_verkettung!$J30,ch_fpre_dat!$A$2:$J$30000,9,FALSE),#N/A)))</f>
        <v>#N/A</v>
      </c>
      <c r="AC30" s="106" t="str">
        <f>CONCATENATE(I32,"_",$AD$2)</f>
        <v>2000_2_f4_2</v>
      </c>
      <c r="AD30" s="106">
        <f t="shared" si="2"/>
        <v>2</v>
      </c>
      <c r="AE30" s="107" t="e">
        <f>IF($AD30=1,VLOOKUP($AC30,ch_hev_ung_dat!$A$2:$J$30000,10,FALSE),IF($AD30=2,VLOOKUP($AC30,ch_hev_dat!$A$2:$J$30000,10,FALSE),IF($AD30=3,VLOOKUP($AC30,ch_fpre_dat!$A$2:$J$30000,10,FALSE),#N/A)))</f>
        <v>#N/A</v>
      </c>
      <c r="AG30" s="182" t="s">
        <v>133</v>
      </c>
      <c r="AH30" s="111" t="e">
        <f t="shared" si="10"/>
        <v>#N/A</v>
      </c>
      <c r="AI30" s="111" t="e">
        <f t="shared" si="11"/>
        <v>#N/A</v>
      </c>
      <c r="AJ30" s="111">
        <f t="shared" si="12"/>
        <v>43.647975598199238</v>
      </c>
      <c r="AK30" s="111">
        <f t="shared" si="13"/>
        <v>0</v>
      </c>
      <c r="AL30" s="111">
        <f t="shared" si="14"/>
        <v>38.218226510839379</v>
      </c>
      <c r="AM30" s="111">
        <f t="shared" si="15"/>
        <v>5.4297490873598591</v>
      </c>
    </row>
    <row r="31" spans="1:39" x14ac:dyDescent="0.2">
      <c r="A31" s="103" t="str">
        <f t="shared" si="0"/>
        <v>1987_2_f61_1</v>
      </c>
      <c r="B31" s="37" t="s">
        <v>198</v>
      </c>
      <c r="C31" s="37" t="s">
        <v>110</v>
      </c>
      <c r="D31" s="38">
        <v>0</v>
      </c>
      <c r="I31" s="182" t="s">
        <v>117</v>
      </c>
      <c r="J31" s="106" t="str">
        <f t="shared" si="3"/>
        <v>1999_4_f9_2</v>
      </c>
      <c r="K31" s="106">
        <f t="shared" si="1"/>
        <v>2</v>
      </c>
      <c r="L31" s="107">
        <f>IF(K31=1,VLOOKUP(J31,ch_hev_ung_dat!$A$2:$J$30000,10,FALSE),IF(ch_verkettung!K31=2,VLOOKUP(ch_verkettung!J31,ch_hev_dat!$A$2:$J$30000,10,FALSE),IF(ch_verkettung!K31=3,VLOOKUP(ch_verkettung!J31,ch_fpre_dat!$A$2:$J$30000,10,FALSE),#N/A)))</f>
        <v>57.510723703688406</v>
      </c>
      <c r="M31" s="107">
        <f>IF($K31=1,VLOOKUP($J31,ch_hev_ung_dat!$A$2:$J$30000,4,FALSE),IF(ch_verkettung!$K31=2,VLOOKUP(ch_verkettung!$J31,ch_hev_dat!$A$2:$J$30000,4,FALSE),IF(ch_verkettung!$K31=3,VLOOKUP(ch_verkettung!$J31,ch_fpre_dat!$A$2:$J$30000,4,FALSE),#N/A)))</f>
        <v>0</v>
      </c>
      <c r="N31" s="107">
        <f>IF($K31=1,VLOOKUP($J31,ch_hev_ung_dat!$A$2:$J$30000,5,FALSE),IF(ch_verkettung!$K31=2,VLOOKUP(ch_verkettung!$J31,ch_hev_dat!$A$2:$J$30000,5,FALSE),IF(ch_verkettung!$K31=3,VLOOKUP(ch_verkettung!$J31,ch_fpre_dat!$A$2:$J$30000,5,FALSE),#N/A)))</f>
        <v>4.424803482653622E-2</v>
      </c>
      <c r="O31" s="107">
        <f>IF($K31=1,VLOOKUP($J31,ch_hev_ung_dat!$A$2:$J$30000,6,FALSE),IF(ch_verkettung!$K31=2,VLOOKUP(ch_verkettung!$J31,ch_hev_dat!$A$2:$J$30000,6,FALSE),IF(ch_verkettung!$K31=3,VLOOKUP(ch_verkettung!$J31,ch_fpre_dat!$A$2:$J$30000,6,FALSE),#N/A)))</f>
        <v>0.40916840069415994</v>
      </c>
      <c r="P31" s="107">
        <f>IF($K31=1,VLOOKUP($J31,ch_hev_ung_dat!$A$2:$J$30000,7,FALSE),IF(ch_verkettung!$K31=2,VLOOKUP(ch_verkettung!$J31,ch_hev_dat!$A$2:$J$30000,7,FALSE),IF(ch_verkettung!$K31=3,VLOOKUP(ch_verkettung!$J31,ch_fpre_dat!$A$2:$J$30000,7,FALSE),#N/A)))</f>
        <v>0.62827935755940323</v>
      </c>
      <c r="Q31" s="107">
        <f>IF($K31=1,VLOOKUP($J31,ch_hev_ung_dat!$A$2:$J$30000,8,FALSE),IF(ch_verkettung!$K31=2,VLOOKUP(ch_verkettung!$J31,ch_hev_dat!$A$2:$J$30000,8,FALSE),IF(ch_verkettung!$K31=3,VLOOKUP(ch_verkettung!$J31,ch_fpre_dat!$A$2:$J$30000,8,FALSE),#N/A)))</f>
        <v>2.6710610881834559E-2</v>
      </c>
      <c r="S31" s="110">
        <f t="shared" si="4"/>
        <v>0</v>
      </c>
      <c r="T31" s="110">
        <f t="shared" si="5"/>
        <v>-3.9920407053201969E-2</v>
      </c>
      <c r="U31" s="110">
        <f t="shared" si="6"/>
        <v>0.36915015939244972</v>
      </c>
      <c r="V31" s="110">
        <f t="shared" si="7"/>
        <v>0.56683122301861066</v>
      </c>
      <c r="W31" s="110">
        <f t="shared" si="8"/>
        <v>2.4098210535737651E-2</v>
      </c>
      <c r="X31" s="110">
        <f>IF($K31=1,VLOOKUP($J31,ch_hev_ung_dat!$A$2:$J$30000,9,FALSE),IF(ch_verkettung!$K31=2,VLOOKUP(ch_verkettung!$J31,ch_hev_dat!$A$2:$J$30000,9,FALSE),IF(ch_verkettung!$K31=3,VLOOKUP(ch_verkettung!$J31,ch_fpre_dat!$A$2:$J$30000,9,FALSE),#N/A)))</f>
        <v>69</v>
      </c>
      <c r="AC31" s="106" t="str">
        <f t="shared" si="9"/>
        <v>2000_4_f4_2</v>
      </c>
      <c r="AD31" s="106">
        <f t="shared" si="2"/>
        <v>2</v>
      </c>
      <c r="AE31" s="107">
        <f>IF($AD31=1,VLOOKUP($AC31,ch_hev_ung_dat!$A$2:$J$30000,10,FALSE),IF($AD31=2,VLOOKUP($AC31,ch_hev_dat!$A$2:$J$30000,10,FALSE),IF($AD31=3,VLOOKUP($AC31,ch_fpre_dat!$A$2:$J$30000,10,FALSE),#N/A)))</f>
        <v>48.185088030181987</v>
      </c>
      <c r="AG31" s="182" t="s">
        <v>117</v>
      </c>
      <c r="AH31" s="111">
        <f>VLOOKUP(AG31,$I$5:$L$60,4,FALSE)</f>
        <v>57.510723703688406</v>
      </c>
      <c r="AI31" s="111">
        <f>VLOOKUP(AG31,$I$5:$AE$60,23,FALSE)</f>
        <v>48.185088030181987</v>
      </c>
      <c r="AJ31" s="111">
        <f t="shared" si="12"/>
        <v>57.510723703688406</v>
      </c>
      <c r="AK31" s="111">
        <f t="shared" si="13"/>
        <v>0</v>
      </c>
      <c r="AL31" s="111">
        <f t="shared" si="14"/>
        <v>48.185088030181987</v>
      </c>
      <c r="AM31" s="111">
        <f t="shared" si="15"/>
        <v>9.3256356735064188</v>
      </c>
    </row>
    <row r="32" spans="1:39" x14ac:dyDescent="0.2">
      <c r="A32" s="103" t="str">
        <f t="shared" si="0"/>
        <v>1987_2_lagE</v>
      </c>
      <c r="B32" s="37" t="s">
        <v>198</v>
      </c>
      <c r="C32" s="37" t="s">
        <v>226</v>
      </c>
      <c r="D32" s="38">
        <v>1</v>
      </c>
      <c r="I32" s="182" t="s">
        <v>134</v>
      </c>
      <c r="J32" s="106" t="str">
        <f t="shared" si="3"/>
        <v>2000_2_f9_2</v>
      </c>
      <c r="K32" s="106">
        <f t="shared" si="1"/>
        <v>2</v>
      </c>
      <c r="L32" s="107" t="e">
        <f>IF(K32=1,VLOOKUP(J32,ch_hev_ung_dat!$A$2:$J$30000,10,FALSE),IF(ch_verkettung!K32=2,VLOOKUP(ch_verkettung!J32,ch_hev_dat!$A$2:$J$30000,10,FALSE),IF(ch_verkettung!K32=3,VLOOKUP(ch_verkettung!J32,ch_fpre_dat!$A$2:$J$30000,10,FALSE),#N/A)))</f>
        <v>#N/A</v>
      </c>
      <c r="M32" s="107" t="e">
        <f>IF($K32=1,VLOOKUP($J32,ch_hev_ung_dat!$A$2:$J$30000,4,FALSE),IF(ch_verkettung!$K32=2,VLOOKUP(ch_verkettung!$J32,ch_hev_dat!$A$2:$J$30000,4,FALSE),IF(ch_verkettung!$K32=3,VLOOKUP(ch_verkettung!$J32,ch_fpre_dat!$A$2:$J$30000,4,FALSE),#N/A)))</f>
        <v>#N/A</v>
      </c>
      <c r="N32" s="107" t="e">
        <f>IF($K32=1,VLOOKUP($J32,ch_hev_ung_dat!$A$2:$J$30000,5,FALSE),IF(ch_verkettung!$K32=2,VLOOKUP(ch_verkettung!$J32,ch_hev_dat!$A$2:$J$30000,5,FALSE),IF(ch_verkettung!$K32=3,VLOOKUP(ch_verkettung!$J32,ch_fpre_dat!$A$2:$J$30000,5,FALSE),#N/A)))</f>
        <v>#N/A</v>
      </c>
      <c r="O32" s="107" t="e">
        <f>IF($K32=1,VLOOKUP($J32,ch_hev_ung_dat!$A$2:$J$30000,6,FALSE),IF(ch_verkettung!$K32=2,VLOOKUP(ch_verkettung!$J32,ch_hev_dat!$A$2:$J$30000,6,FALSE),IF(ch_verkettung!$K32=3,VLOOKUP(ch_verkettung!$J32,ch_fpre_dat!$A$2:$J$30000,6,FALSE),#N/A)))</f>
        <v>#N/A</v>
      </c>
      <c r="P32" s="107" t="e">
        <f>IF($K32=1,VLOOKUP($J32,ch_hev_ung_dat!$A$2:$J$30000,7,FALSE),IF(ch_verkettung!$K32=2,VLOOKUP(ch_verkettung!$J32,ch_hev_dat!$A$2:$J$30000,7,FALSE),IF(ch_verkettung!$K32=3,VLOOKUP(ch_verkettung!$J32,ch_fpre_dat!$A$2:$J$30000,7,FALSE),#N/A)))</f>
        <v>#N/A</v>
      </c>
      <c r="Q32" s="107" t="e">
        <f>IF($K32=1,VLOOKUP($J32,ch_hev_ung_dat!$A$2:$J$30000,8,FALSE),IF(ch_verkettung!$K32=2,VLOOKUP(ch_verkettung!$J32,ch_hev_dat!$A$2:$J$30000,8,FALSE),IF(ch_verkettung!$K32=3,VLOOKUP(ch_verkettung!$J32,ch_fpre_dat!$A$2:$J$30000,8,FALSE),#N/A)))</f>
        <v>#N/A</v>
      </c>
      <c r="S32" s="110" t="e">
        <f t="shared" si="4"/>
        <v>#N/A</v>
      </c>
      <c r="T32" s="110" t="e">
        <f t="shared" si="5"/>
        <v>#N/A</v>
      </c>
      <c r="U32" s="110" t="e">
        <f t="shared" si="6"/>
        <v>#N/A</v>
      </c>
      <c r="V32" s="110" t="e">
        <f t="shared" si="7"/>
        <v>#N/A</v>
      </c>
      <c r="W32" s="110" t="e">
        <f t="shared" si="8"/>
        <v>#N/A</v>
      </c>
      <c r="X32" s="110" t="e">
        <f>IF($K32=1,VLOOKUP($J32,ch_hev_ung_dat!$A$2:$J$30000,9,FALSE),IF(ch_verkettung!$K32=2,VLOOKUP(ch_verkettung!$J32,ch_hev_dat!$A$2:$J$30000,9,FALSE),IF(ch_verkettung!$K32=3,VLOOKUP(ch_verkettung!$J32,ch_fpre_dat!$A$2:$J$30000,9,FALSE),#N/A)))</f>
        <v>#N/A</v>
      </c>
      <c r="AC32" s="106" t="str">
        <f t="shared" si="9"/>
        <v>2001_2_f4_2</v>
      </c>
      <c r="AD32" s="106">
        <f t="shared" si="2"/>
        <v>2</v>
      </c>
      <c r="AE32" s="107" t="e">
        <f>IF($AD32=1,VLOOKUP($AC32,ch_hev_ung_dat!$A$2:$J$30000,10,FALSE),IF($AD32=2,VLOOKUP($AC32,ch_hev_dat!$A$2:$J$30000,10,FALSE),IF($AD32=3,VLOOKUP($AC32,ch_fpre_dat!$A$2:$J$30000,10,FALSE),#N/A)))</f>
        <v>#N/A</v>
      </c>
      <c r="AG32" s="182" t="s">
        <v>134</v>
      </c>
      <c r="AH32" s="111" t="e">
        <f t="shared" si="10"/>
        <v>#N/A</v>
      </c>
      <c r="AI32" s="111" t="e">
        <f t="shared" si="11"/>
        <v>#N/A</v>
      </c>
      <c r="AJ32" s="111">
        <f t="shared" si="12"/>
        <v>58.366918527563044</v>
      </c>
      <c r="AK32" s="111">
        <f t="shared" si="13"/>
        <v>0</v>
      </c>
      <c r="AL32" s="111">
        <f t="shared" si="14"/>
        <v>32.323090356561998</v>
      </c>
      <c r="AM32" s="111">
        <f t="shared" si="15"/>
        <v>26.043828171001042</v>
      </c>
    </row>
    <row r="33" spans="1:39" x14ac:dyDescent="0.2">
      <c r="A33" s="103" t="str">
        <f t="shared" si="0"/>
        <v>1987_2_lagI</v>
      </c>
      <c r="B33" s="37" t="s">
        <v>198</v>
      </c>
      <c r="C33" s="37" t="s">
        <v>227</v>
      </c>
      <c r="D33" s="38">
        <v>1</v>
      </c>
      <c r="I33" s="182" t="s">
        <v>118</v>
      </c>
      <c r="J33" s="106" t="str">
        <f t="shared" si="3"/>
        <v>2000_4_f9_2</v>
      </c>
      <c r="K33" s="106">
        <f t="shared" si="1"/>
        <v>2</v>
      </c>
      <c r="L33" s="107">
        <f>IF(K33=1,VLOOKUP(J33,ch_hev_ung_dat!$A$2:$J$30000,10,FALSE),IF(ch_verkettung!K33=2,VLOOKUP(ch_verkettung!J33,ch_hev_dat!$A$2:$J$30000,10,FALSE),IF(ch_verkettung!K33=3,VLOOKUP(ch_verkettung!J33,ch_fpre_dat!$A$2:$J$30000,10,FALSE),#N/A)))</f>
        <v>59.223113351437682</v>
      </c>
      <c r="M33" s="107">
        <f>IF($K33=1,VLOOKUP($J33,ch_hev_ung_dat!$A$2:$J$30000,4,FALSE),IF(ch_verkettung!$K33=2,VLOOKUP(ch_verkettung!$J33,ch_hev_dat!$A$2:$J$30000,4,FALSE),IF(ch_verkettung!$K33=3,VLOOKUP(ch_verkettung!$J33,ch_fpre_dat!$A$2:$J$30000,4,FALSE),#N/A)))</f>
        <v>0</v>
      </c>
      <c r="N33" s="107">
        <f>IF($K33=1,VLOOKUP($J33,ch_hev_ung_dat!$A$2:$J$30000,5,FALSE),IF(ch_verkettung!$K33=2,VLOOKUP(ch_verkettung!$J33,ch_hev_dat!$A$2:$J$30000,5,FALSE),IF(ch_verkettung!$K33=3,VLOOKUP(ch_verkettung!$J33,ch_fpre_dat!$A$2:$J$30000,5,FALSE),#N/A)))</f>
        <v>8.7732909342162893E-2</v>
      </c>
      <c r="O33" s="107">
        <f>IF($K33=1,VLOOKUP($J33,ch_hev_ung_dat!$A$2:$J$30000,6,FALSE),IF(ch_verkettung!$K33=2,VLOOKUP(ch_verkettung!$J33,ch_hev_dat!$A$2:$J$30000,6,FALSE),IF(ch_verkettung!$K33=3,VLOOKUP(ch_verkettung!$J33,ch_fpre_dat!$A$2:$J$30000,6,FALSE),#N/A)))</f>
        <v>0.61320455886967629</v>
      </c>
      <c r="P33" s="107">
        <f>IF($K33=1,VLOOKUP($J33,ch_hev_ung_dat!$A$2:$J$30000,7,FALSE),IF(ch_verkettung!$K33=2,VLOOKUP(ch_verkettung!$J33,ch_hev_dat!$A$2:$J$30000,7,FALSE),IF(ch_verkettung!$K33=3,VLOOKUP(ch_verkettung!$J33,ch_fpre_dat!$A$2:$J$30000,7,FALSE),#N/A)))</f>
        <v>0.94309210706496394</v>
      </c>
      <c r="Q33" s="107">
        <f>IF($K33=1,VLOOKUP($J33,ch_hev_ung_dat!$A$2:$J$30000,8,FALSE),IF(ch_verkettung!$K33=2,VLOOKUP(ch_verkettung!$J33,ch_hev_dat!$A$2:$J$30000,8,FALSE),IF(ch_verkettung!$K33=3,VLOOKUP(ch_verkettung!$J33,ch_fpre_dat!$A$2:$J$30000,8,FALSE),#N/A)))</f>
        <v>8.4023950231142425E-2</v>
      </c>
      <c r="S33" s="110">
        <f t="shared" si="4"/>
        <v>0</v>
      </c>
      <c r="T33" s="110">
        <f t="shared" si="5"/>
        <v>-5.0769786958059997E-2</v>
      </c>
      <c r="U33" s="110">
        <f t="shared" si="6"/>
        <v>0.35485275763632979</v>
      </c>
      <c r="V33" s="110">
        <f t="shared" si="7"/>
        <v>0.54575399033878336</v>
      </c>
      <c r="W33" s="110">
        <f t="shared" si="8"/>
        <v>4.8623465066826764E-2</v>
      </c>
      <c r="X33" s="110">
        <f>IF($K33=1,VLOOKUP($J33,ch_hev_ung_dat!$A$2:$J$30000,9,FALSE),IF(ch_verkettung!$K33=2,VLOOKUP(ch_verkettung!$J33,ch_hev_dat!$A$2:$J$30000,9,FALSE),IF(ch_verkettung!$K33=3,VLOOKUP(ch_verkettung!$J33,ch_fpre_dat!$A$2:$J$30000,9,FALSE),#N/A)))</f>
        <v>103</v>
      </c>
      <c r="AC33" s="106" t="str">
        <f t="shared" si="9"/>
        <v>2001_4_f4_2</v>
      </c>
      <c r="AD33" s="106">
        <f t="shared" si="2"/>
        <v>2</v>
      </c>
      <c r="AE33" s="107">
        <f>IF($AD33=1,VLOOKUP($AC33,ch_hev_ung_dat!$A$2:$J$30000,10,FALSE),IF($AD33=2,VLOOKUP($AC33,ch_hev_dat!$A$2:$J$30000,10,FALSE),IF($AD33=3,VLOOKUP($AC33,ch_fpre_dat!$A$2:$J$30000,10,FALSE),#N/A)))</f>
        <v>16.461092682942013</v>
      </c>
      <c r="AG33" s="182" t="s">
        <v>118</v>
      </c>
      <c r="AH33" s="111">
        <f>VLOOKUP(AG33,$I$5:$L$60,4,FALSE)</f>
        <v>59.223113351437682</v>
      </c>
      <c r="AI33" s="111">
        <f>VLOOKUP(AG33,$I$5:$AE$60,23,FALSE)</f>
        <v>16.461092682942013</v>
      </c>
      <c r="AJ33" s="111">
        <f t="shared" si="12"/>
        <v>59.223113351437675</v>
      </c>
      <c r="AK33" s="111">
        <f t="shared" si="13"/>
        <v>0</v>
      </c>
      <c r="AL33" s="111">
        <f t="shared" si="14"/>
        <v>16.461092682942013</v>
      </c>
      <c r="AM33" s="111">
        <f t="shared" si="15"/>
        <v>42.762020668495666</v>
      </c>
    </row>
    <row r="34" spans="1:39" x14ac:dyDescent="0.2">
      <c r="A34" s="103" t="str">
        <f t="shared" si="0"/>
        <v>1987_4_f9_1</v>
      </c>
      <c r="B34" s="37" t="s">
        <v>176</v>
      </c>
      <c r="C34" s="37" t="s">
        <v>4</v>
      </c>
      <c r="D34" s="38">
        <v>1</v>
      </c>
      <c r="I34" s="182" t="s">
        <v>135</v>
      </c>
      <c r="J34" s="106" t="str">
        <f t="shared" si="3"/>
        <v>2001_2_f9_2</v>
      </c>
      <c r="K34" s="106">
        <f t="shared" si="1"/>
        <v>2</v>
      </c>
      <c r="L34" s="107" t="e">
        <f>IF(K34=1,VLOOKUP(J34,ch_hev_ung_dat!$A$2:$J$30000,10,FALSE),IF(ch_verkettung!K34=2,VLOOKUP(ch_verkettung!J34,ch_hev_dat!$A$2:$J$30000,10,FALSE),IF(ch_verkettung!K34=3,VLOOKUP(ch_verkettung!J34,ch_fpre_dat!$A$2:$J$30000,10,FALSE),#N/A)))</f>
        <v>#N/A</v>
      </c>
      <c r="M34" s="107" t="e">
        <f>IF($K34=1,VLOOKUP($J34,ch_hev_ung_dat!$A$2:$J$30000,4,FALSE),IF(ch_verkettung!$K34=2,VLOOKUP(ch_verkettung!$J34,ch_hev_dat!$A$2:$J$30000,4,FALSE),IF(ch_verkettung!$K34=3,VLOOKUP(ch_verkettung!$J34,ch_fpre_dat!$A$2:$J$30000,4,FALSE),#N/A)))</f>
        <v>#N/A</v>
      </c>
      <c r="N34" s="107" t="e">
        <f>IF($K34=1,VLOOKUP($J34,ch_hev_ung_dat!$A$2:$J$30000,5,FALSE),IF(ch_verkettung!$K34=2,VLOOKUP(ch_verkettung!$J34,ch_hev_dat!$A$2:$J$30000,5,FALSE),IF(ch_verkettung!$K34=3,VLOOKUP(ch_verkettung!$J34,ch_fpre_dat!$A$2:$J$30000,5,FALSE),#N/A)))</f>
        <v>#N/A</v>
      </c>
      <c r="O34" s="107" t="e">
        <f>IF($K34=1,VLOOKUP($J34,ch_hev_ung_dat!$A$2:$J$30000,6,FALSE),IF(ch_verkettung!$K34=2,VLOOKUP(ch_verkettung!$J34,ch_hev_dat!$A$2:$J$30000,6,FALSE),IF(ch_verkettung!$K34=3,VLOOKUP(ch_verkettung!$J34,ch_fpre_dat!$A$2:$J$30000,6,FALSE),#N/A)))</f>
        <v>#N/A</v>
      </c>
      <c r="P34" s="107" t="e">
        <f>IF($K34=1,VLOOKUP($J34,ch_hev_ung_dat!$A$2:$J$30000,7,FALSE),IF(ch_verkettung!$K34=2,VLOOKUP(ch_verkettung!$J34,ch_hev_dat!$A$2:$J$30000,7,FALSE),IF(ch_verkettung!$K34=3,VLOOKUP(ch_verkettung!$J34,ch_fpre_dat!$A$2:$J$30000,7,FALSE),#N/A)))</f>
        <v>#N/A</v>
      </c>
      <c r="Q34" s="107" t="e">
        <f>IF($K34=1,VLOOKUP($J34,ch_hev_ung_dat!$A$2:$J$30000,8,FALSE),IF(ch_verkettung!$K34=2,VLOOKUP(ch_verkettung!$J34,ch_hev_dat!$A$2:$J$30000,8,FALSE),IF(ch_verkettung!$K34=3,VLOOKUP(ch_verkettung!$J34,ch_fpre_dat!$A$2:$J$30000,8,FALSE),#N/A)))</f>
        <v>#N/A</v>
      </c>
      <c r="S34" s="110" t="e">
        <f t="shared" si="4"/>
        <v>#N/A</v>
      </c>
      <c r="T34" s="110" t="e">
        <f t="shared" si="5"/>
        <v>#N/A</v>
      </c>
      <c r="U34" s="110" t="e">
        <f t="shared" si="6"/>
        <v>#N/A</v>
      </c>
      <c r="V34" s="110" t="e">
        <f t="shared" si="7"/>
        <v>#N/A</v>
      </c>
      <c r="W34" s="110" t="e">
        <f t="shared" si="8"/>
        <v>#N/A</v>
      </c>
      <c r="X34" s="110" t="e">
        <f>IF($K34=1,VLOOKUP($J34,ch_hev_ung_dat!$A$2:$J$30000,9,FALSE),IF(ch_verkettung!$K34=2,VLOOKUP(ch_verkettung!$J34,ch_hev_dat!$A$2:$J$30000,9,FALSE),IF(ch_verkettung!$K34=3,VLOOKUP(ch_verkettung!$J34,ch_fpre_dat!$A$2:$J$30000,9,FALSE),#N/A)))</f>
        <v>#N/A</v>
      </c>
      <c r="AC34" s="106" t="str">
        <f t="shared" si="9"/>
        <v>2002_2_f4_2</v>
      </c>
      <c r="AD34" s="106">
        <f t="shared" si="2"/>
        <v>2</v>
      </c>
      <c r="AE34" s="107" t="e">
        <f>IF($AD34=1,VLOOKUP($AC34,ch_hev_ung_dat!$A$2:$J$30000,10,FALSE),IF($AD34=2,VLOOKUP($AC34,ch_hev_dat!$A$2:$J$30000,10,FALSE),IF($AD34=3,VLOOKUP($AC34,ch_fpre_dat!$A$2:$J$30000,10,FALSE),#N/A)))</f>
        <v>#N/A</v>
      </c>
      <c r="AG34" s="182" t="s">
        <v>135</v>
      </c>
      <c r="AH34" s="111" t="e">
        <f t="shared" si="10"/>
        <v>#N/A</v>
      </c>
      <c r="AI34" s="111" t="e">
        <f t="shared" si="11"/>
        <v>#N/A</v>
      </c>
      <c r="AJ34" s="111">
        <f t="shared" si="12"/>
        <v>40.262080873719903</v>
      </c>
      <c r="AK34" s="111">
        <f t="shared" si="13"/>
        <v>0</v>
      </c>
      <c r="AL34" s="111">
        <f t="shared" si="14"/>
        <v>14.283769374463798</v>
      </c>
      <c r="AM34" s="111">
        <f t="shared" si="15"/>
        <v>25.978311499256105</v>
      </c>
    </row>
    <row r="35" spans="1:39" x14ac:dyDescent="0.2">
      <c r="A35" s="103" t="str">
        <f t="shared" si="0"/>
        <v>1987_4_f9_2</v>
      </c>
      <c r="B35" s="37" t="s">
        <v>176</v>
      </c>
      <c r="C35" s="37" t="s">
        <v>5</v>
      </c>
      <c r="D35" s="38">
        <v>1</v>
      </c>
      <c r="I35" s="182" t="s">
        <v>119</v>
      </c>
      <c r="J35" s="106" t="str">
        <f t="shared" si="3"/>
        <v>2001_4_f9_2</v>
      </c>
      <c r="K35" s="106">
        <f t="shared" si="1"/>
        <v>2</v>
      </c>
      <c r="L35" s="107">
        <f>IF(K35=1,VLOOKUP(J35,ch_hev_ung_dat!$A$2:$J$30000,10,FALSE),IF(ch_verkettung!K35=2,VLOOKUP(ch_verkettung!J35,ch_hev_dat!$A$2:$J$30000,10,FALSE),IF(ch_verkettung!K35=3,VLOOKUP(ch_verkettung!J35,ch_fpre_dat!$A$2:$J$30000,10,FALSE),#N/A)))</f>
        <v>21.301048396002127</v>
      </c>
      <c r="M35" s="107">
        <f>IF($K35=1,VLOOKUP($J35,ch_hev_ung_dat!$A$2:$J$30000,4,FALSE),IF(ch_verkettung!$K35=2,VLOOKUP(ch_verkettung!$J35,ch_hev_dat!$A$2:$J$30000,4,FALSE),IF(ch_verkettung!$K35=3,VLOOKUP(ch_verkettung!$J35,ch_fpre_dat!$A$2:$J$30000,4,FALSE),#N/A)))</f>
        <v>1.7888477687720058E-2</v>
      </c>
      <c r="N35" s="107">
        <f>IF($K35=1,VLOOKUP($J35,ch_hev_ung_dat!$A$2:$J$30000,5,FALSE),IF(ch_verkettung!$K35=2,VLOOKUP(ch_verkettung!$J35,ch_hev_dat!$A$2:$J$30000,5,FALSE),IF(ch_verkettung!$K35=3,VLOOKUP(ch_verkettung!$J35,ch_fpre_dat!$A$2:$J$30000,5,FALSE),#N/A)))</f>
        <v>0.24933973678037108</v>
      </c>
      <c r="O35" s="107">
        <f>IF($K35=1,VLOOKUP($J35,ch_hev_ung_dat!$A$2:$J$30000,6,FALSE),IF(ch_verkettung!$K35=2,VLOOKUP(ch_verkettung!$J35,ch_hev_dat!$A$2:$J$30000,6,FALSE),IF(ch_verkettung!$K35=3,VLOOKUP(ch_verkettung!$J35,ch_fpre_dat!$A$2:$J$30000,6,FALSE),#N/A)))</f>
        <v>0.52692556298812676</v>
      </c>
      <c r="P35" s="107">
        <f>IF($K35=1,VLOOKUP($J35,ch_hev_ung_dat!$A$2:$J$30000,7,FALSE),IF(ch_verkettung!$K35=2,VLOOKUP(ch_verkettung!$J35,ch_hev_dat!$A$2:$J$30000,7,FALSE),IF(ch_verkettung!$K35=3,VLOOKUP(ch_verkettung!$J35,ch_fpre_dat!$A$2:$J$30000,7,FALSE),#N/A)))</f>
        <v>0.55117485213058404</v>
      </c>
      <c r="Q35" s="107">
        <f>IF($K35=1,VLOOKUP($J35,ch_hev_ung_dat!$A$2:$J$30000,8,FALSE),IF(ch_verkettung!$K35=2,VLOOKUP(ch_verkettung!$J35,ch_hev_dat!$A$2:$J$30000,8,FALSE),IF(ch_verkettung!$K35=3,VLOOKUP(ch_verkettung!$J35,ch_fpre_dat!$A$2:$J$30000,8,FALSE),#N/A)))</f>
        <v>1.1477931076079764E-2</v>
      </c>
      <c r="S35" s="110">
        <f t="shared" si="4"/>
        <v>-1.3184250582470988E-2</v>
      </c>
      <c r="T35" s="110">
        <f t="shared" si="5"/>
        <v>-0.18376955419389598</v>
      </c>
      <c r="U35" s="110">
        <f t="shared" si="6"/>
        <v>0.38835717504984046</v>
      </c>
      <c r="V35" s="110">
        <f t="shared" si="7"/>
        <v>0.40622950102872579</v>
      </c>
      <c r="W35" s="110">
        <f t="shared" si="8"/>
        <v>8.4595191450667091E-3</v>
      </c>
      <c r="X35" s="110">
        <f>IF($K35=1,VLOOKUP($J35,ch_hev_ung_dat!$A$2:$J$30000,9,FALSE),IF(ch_verkettung!$K35=2,VLOOKUP(ch_verkettung!$J35,ch_hev_dat!$A$2:$J$30000,9,FALSE),IF(ch_verkettung!$K35=3,VLOOKUP(ch_verkettung!$J35,ch_fpre_dat!$A$2:$J$30000,9,FALSE),#N/A)))</f>
        <v>81</v>
      </c>
      <c r="Z35" s="121"/>
      <c r="AC35" s="106" t="str">
        <f t="shared" si="9"/>
        <v>2002_4_f4_2</v>
      </c>
      <c r="AD35" s="106">
        <f t="shared" si="2"/>
        <v>2</v>
      </c>
      <c r="AE35" s="107">
        <f>IF($AD35=1,VLOOKUP($AC35,ch_hev_ung_dat!$A$2:$J$30000,10,FALSE),IF($AD35=2,VLOOKUP($AC35,ch_hev_dat!$A$2:$J$30000,10,FALSE),IF($AD35=3,VLOOKUP($AC35,ch_fpre_dat!$A$2:$J$30000,10,FALSE),#N/A)))</f>
        <v>12.106446065985581</v>
      </c>
      <c r="AG35" s="182" t="s">
        <v>119</v>
      </c>
      <c r="AH35" s="111">
        <f>VLOOKUP(AG35,$I$5:$L$60,4,FALSE)</f>
        <v>21.301048396002127</v>
      </c>
      <c r="AI35" s="111">
        <f>VLOOKUP(AG35,$I$5:$AE$60,23,FALSE)</f>
        <v>12.106446065985581</v>
      </c>
      <c r="AJ35" s="111">
        <f t="shared" si="12"/>
        <v>21.301048396002127</v>
      </c>
      <c r="AK35" s="111">
        <f t="shared" si="13"/>
        <v>0</v>
      </c>
      <c r="AL35" s="111">
        <f t="shared" si="14"/>
        <v>12.106446065985581</v>
      </c>
      <c r="AM35" s="111">
        <f t="shared" si="15"/>
        <v>9.1946023300165454</v>
      </c>
    </row>
    <row r="36" spans="1:39" x14ac:dyDescent="0.2">
      <c r="A36" s="103" t="str">
        <f t="shared" si="0"/>
        <v>1987_4_f9_3</v>
      </c>
      <c r="B36" s="37" t="s">
        <v>176</v>
      </c>
      <c r="C36" s="37" t="s">
        <v>6</v>
      </c>
      <c r="D36" s="38">
        <v>1</v>
      </c>
      <c r="I36" s="182" t="s">
        <v>136</v>
      </c>
      <c r="J36" s="106" t="str">
        <f t="shared" si="3"/>
        <v>2002_2_f9_2</v>
      </c>
      <c r="K36" s="106">
        <f t="shared" si="1"/>
        <v>2</v>
      </c>
      <c r="L36" s="107" t="e">
        <f>IF(K36=1,VLOOKUP(J36,ch_hev_ung_dat!$A$2:$J$30000,10,FALSE),IF(ch_verkettung!K36=2,VLOOKUP(ch_verkettung!J36,ch_hev_dat!$A$2:$J$30000,10,FALSE),IF(ch_verkettung!K36=3,VLOOKUP(ch_verkettung!J36,ch_fpre_dat!$A$2:$J$30000,10,FALSE),#N/A)))</f>
        <v>#N/A</v>
      </c>
      <c r="M36" s="107" t="e">
        <f>IF($K36=1,VLOOKUP($J36,ch_hev_ung_dat!$A$2:$J$30000,4,FALSE),IF(ch_verkettung!$K36=2,VLOOKUP(ch_verkettung!$J36,ch_hev_dat!$A$2:$J$30000,4,FALSE),IF(ch_verkettung!$K36=3,VLOOKUP(ch_verkettung!$J36,ch_fpre_dat!$A$2:$J$30000,4,FALSE),#N/A)))</f>
        <v>#N/A</v>
      </c>
      <c r="N36" s="107" t="e">
        <f>IF($K36=1,VLOOKUP($J36,ch_hev_ung_dat!$A$2:$J$30000,5,FALSE),IF(ch_verkettung!$K36=2,VLOOKUP(ch_verkettung!$J36,ch_hev_dat!$A$2:$J$30000,5,FALSE),IF(ch_verkettung!$K36=3,VLOOKUP(ch_verkettung!$J36,ch_fpre_dat!$A$2:$J$30000,5,FALSE),#N/A)))</f>
        <v>#N/A</v>
      </c>
      <c r="O36" s="107" t="e">
        <f>IF($K36=1,VLOOKUP($J36,ch_hev_ung_dat!$A$2:$J$30000,6,FALSE),IF(ch_verkettung!$K36=2,VLOOKUP(ch_verkettung!$J36,ch_hev_dat!$A$2:$J$30000,6,FALSE),IF(ch_verkettung!$K36=3,VLOOKUP(ch_verkettung!$J36,ch_fpre_dat!$A$2:$J$30000,6,FALSE),#N/A)))</f>
        <v>#N/A</v>
      </c>
      <c r="P36" s="107" t="e">
        <f>IF($K36=1,VLOOKUP($J36,ch_hev_ung_dat!$A$2:$J$30000,7,FALSE),IF(ch_verkettung!$K36=2,VLOOKUP(ch_verkettung!$J36,ch_hev_dat!$A$2:$J$30000,7,FALSE),IF(ch_verkettung!$K36=3,VLOOKUP(ch_verkettung!$J36,ch_fpre_dat!$A$2:$J$30000,7,FALSE),#N/A)))</f>
        <v>#N/A</v>
      </c>
      <c r="Q36" s="107" t="e">
        <f>IF($K36=1,VLOOKUP($J36,ch_hev_ung_dat!$A$2:$J$30000,8,FALSE),IF(ch_verkettung!$K36=2,VLOOKUP(ch_verkettung!$J36,ch_hev_dat!$A$2:$J$30000,8,FALSE),IF(ch_verkettung!$K36=3,VLOOKUP(ch_verkettung!$J36,ch_fpre_dat!$A$2:$J$30000,8,FALSE),#N/A)))</f>
        <v>#N/A</v>
      </c>
      <c r="S36" s="110" t="e">
        <f t="shared" si="4"/>
        <v>#N/A</v>
      </c>
      <c r="T36" s="110" t="e">
        <f t="shared" si="5"/>
        <v>#N/A</v>
      </c>
      <c r="U36" s="110" t="e">
        <f t="shared" si="6"/>
        <v>#N/A</v>
      </c>
      <c r="V36" s="110" t="e">
        <f t="shared" si="7"/>
        <v>#N/A</v>
      </c>
      <c r="W36" s="110" t="e">
        <f t="shared" si="8"/>
        <v>#N/A</v>
      </c>
      <c r="X36" s="110" t="e">
        <f>IF($K36=1,VLOOKUP($J36,ch_hev_ung_dat!$A$2:$J$30000,9,FALSE),IF(ch_verkettung!$K36=2,VLOOKUP(ch_verkettung!$J36,ch_hev_dat!$A$2:$J$30000,9,FALSE),IF(ch_verkettung!$K36=3,VLOOKUP(ch_verkettung!$J36,ch_fpre_dat!$A$2:$J$30000,9,FALSE),#N/A)))</f>
        <v>#N/A</v>
      </c>
      <c r="Z36" s="121"/>
      <c r="AC36" s="106" t="str">
        <f t="shared" si="9"/>
        <v>2003_2_f4_2</v>
      </c>
      <c r="AD36" s="106">
        <f t="shared" si="2"/>
        <v>2</v>
      </c>
      <c r="AE36" s="107" t="e">
        <f>IF($AD36=1,VLOOKUP($AC36,ch_hev_ung_dat!$A$2:$J$30000,10,FALSE),IF($AD36=2,VLOOKUP($AC36,ch_hev_dat!$A$2:$J$30000,10,FALSE),IF($AD36=3,VLOOKUP($AC36,ch_fpre_dat!$A$2:$J$30000,10,FALSE),#N/A)))</f>
        <v>#N/A</v>
      </c>
      <c r="AG36" s="182" t="s">
        <v>136</v>
      </c>
      <c r="AH36" s="111" t="e">
        <f t="shared" si="10"/>
        <v>#N/A</v>
      </c>
      <c r="AI36" s="111" t="e">
        <f t="shared" si="11"/>
        <v>#N/A</v>
      </c>
      <c r="AJ36" s="111">
        <f t="shared" si="12"/>
        <v>16.062887817960949</v>
      </c>
      <c r="AK36" s="111">
        <f t="shared" si="13"/>
        <v>0</v>
      </c>
      <c r="AL36" s="111">
        <f t="shared" si="14"/>
        <v>11.307403356776614</v>
      </c>
      <c r="AM36" s="111">
        <f t="shared" si="15"/>
        <v>4.755484461184337</v>
      </c>
    </row>
    <row r="37" spans="1:39" x14ac:dyDescent="0.2">
      <c r="A37" s="103" t="str">
        <f t="shared" si="0"/>
        <v>1987_4_f9_4</v>
      </c>
      <c r="B37" s="37" t="s">
        <v>176</v>
      </c>
      <c r="C37" s="37" t="s">
        <v>7</v>
      </c>
      <c r="D37" s="38">
        <v>1</v>
      </c>
      <c r="I37" s="182" t="s">
        <v>120</v>
      </c>
      <c r="J37" s="106" t="str">
        <f t="shared" si="3"/>
        <v>2002_4_f9_2</v>
      </c>
      <c r="K37" s="106">
        <f t="shared" ref="K37:K61" si="16">VLOOKUP(J37,$A$2:$D$913,4,FALSE)</f>
        <v>2</v>
      </c>
      <c r="L37" s="107">
        <f>IF(K37=1,VLOOKUP(J37,ch_hev_ung_dat!$A$2:$J$30000,10,FALSE),IF(ch_verkettung!K37=2,VLOOKUP(ch_verkettung!J37,ch_hev_dat!$A$2:$J$30000,10,FALSE),IF(ch_verkettung!K37=3,VLOOKUP(ch_verkettung!J37,ch_fpre_dat!$A$2:$J$30000,10,FALSE),#N/A)))</f>
        <v>10.824727239919774</v>
      </c>
      <c r="M37" s="107">
        <f>IF($K37=1,VLOOKUP($J37,ch_hev_ung_dat!$A$2:$J$30000,4,FALSE),IF(ch_verkettung!$K37=2,VLOOKUP(ch_verkettung!$J37,ch_hev_dat!$A$2:$J$30000,4,FALSE),IF(ch_verkettung!$K37=3,VLOOKUP(ch_verkettung!$J37,ch_fpre_dat!$A$2:$J$30000,4,FALSE),#N/A)))</f>
        <v>0</v>
      </c>
      <c r="N37" s="107">
        <f>IF($K37=1,VLOOKUP($J37,ch_hev_ung_dat!$A$2:$J$30000,5,FALSE),IF(ch_verkettung!$K37=2,VLOOKUP(ch_verkettung!$J37,ch_hev_dat!$A$2:$J$30000,5,FALSE),IF(ch_verkettung!$K37=3,VLOOKUP(ch_verkettung!$J37,ch_fpre_dat!$A$2:$J$30000,5,FALSE),#N/A)))</f>
        <v>0.24644735920202379</v>
      </c>
      <c r="O37" s="107">
        <f>IF($K37=1,VLOOKUP($J37,ch_hev_ung_dat!$A$2:$J$30000,6,FALSE),IF(ch_verkettung!$K37=2,VLOOKUP(ch_verkettung!$J37,ch_hev_dat!$A$2:$J$30000,6,FALSE),IF(ch_verkettung!$K37=3,VLOOKUP(ch_verkettung!$J37,ch_fpre_dat!$A$2:$J$30000,6,FALSE),#N/A)))</f>
        <v>0.61630298973196929</v>
      </c>
      <c r="P37" s="107">
        <f>IF($K37=1,VLOOKUP($J37,ch_hev_ung_dat!$A$2:$J$30000,7,FALSE),IF(ch_verkettung!$K37=2,VLOOKUP(ch_verkettung!$J37,ch_hev_dat!$A$2:$J$30000,7,FALSE),IF(ch_verkettung!$K37=3,VLOOKUP(ch_verkettung!$J37,ch_fpre_dat!$A$2:$J$30000,7,FALSE),#N/A)))</f>
        <v>0.34314126024652353</v>
      </c>
      <c r="Q37" s="107">
        <f>IF($K37=1,VLOOKUP($J37,ch_hev_ung_dat!$A$2:$J$30000,8,FALSE),IF(ch_verkettung!$K37=2,VLOOKUP(ch_verkettung!$J37,ch_hev_dat!$A$2:$J$30000,8,FALSE),IF(ch_verkettung!$K37=3,VLOOKUP(ch_verkettung!$J37,ch_fpre_dat!$A$2:$J$30000,8,FALSE),#N/A)))</f>
        <v>1.7888477687720058E-2</v>
      </c>
      <c r="S37" s="110">
        <f t="shared" si="4"/>
        <v>0</v>
      </c>
      <c r="T37" s="110">
        <f t="shared" si="5"/>
        <v>-0.20138206353128754</v>
      </c>
      <c r="U37" s="110">
        <f t="shared" si="6"/>
        <v>0.50360599616320301</v>
      </c>
      <c r="V37" s="110">
        <f t="shared" si="7"/>
        <v>0.28039454468053399</v>
      </c>
      <c r="W37" s="110">
        <f t="shared" si="8"/>
        <v>1.4617395624975632E-2</v>
      </c>
      <c r="X37" s="110">
        <f>IF($K37=1,VLOOKUP($J37,ch_hev_ung_dat!$A$2:$J$30000,9,FALSE),IF(ch_verkettung!$K37=2,VLOOKUP(ch_verkettung!$J37,ch_hev_dat!$A$2:$J$30000,9,FALSE),IF(ch_verkettung!$K37=3,VLOOKUP(ch_verkettung!$J37,ch_fpre_dat!$A$2:$J$30000,9,FALSE),#N/A)))</f>
        <v>75</v>
      </c>
      <c r="Z37" s="121"/>
      <c r="AC37" s="106" t="str">
        <f t="shared" si="9"/>
        <v>2003_4_f4_2</v>
      </c>
      <c r="AD37" s="106">
        <f t="shared" ref="AD37:AD59" si="17">VLOOKUP(AC37,$A$2:$D$913,4,FALSE)</f>
        <v>2</v>
      </c>
      <c r="AE37" s="107">
        <f>IF($AD37=1,VLOOKUP($AC37,ch_hev_ung_dat!$A$2:$J$30000,10,FALSE),IF($AD37=2,VLOOKUP($AC37,ch_hev_dat!$A$2:$J$30000,10,FALSE),IF($AD37=3,VLOOKUP($AC37,ch_fpre_dat!$A$2:$J$30000,10,FALSE),#N/A)))</f>
        <v>10.508360647567645</v>
      </c>
      <c r="AG37" s="182" t="s">
        <v>120</v>
      </c>
      <c r="AH37" s="111">
        <f>VLOOKUP(AG37,$I$5:$L$60,4,FALSE)</f>
        <v>10.824727239919774</v>
      </c>
      <c r="AI37" s="111">
        <f>VLOOKUP(AG37,$I$5:$AE$60,23,FALSE)</f>
        <v>10.508360647567645</v>
      </c>
      <c r="AJ37" s="111">
        <f t="shared" si="12"/>
        <v>10.824727239919774</v>
      </c>
      <c r="AK37" s="111">
        <f t="shared" si="13"/>
        <v>0</v>
      </c>
      <c r="AL37" s="111">
        <f t="shared" si="14"/>
        <v>10.508360647567645</v>
      </c>
      <c r="AM37" s="111">
        <f t="shared" si="15"/>
        <v>0.31636659235212861</v>
      </c>
    </row>
    <row r="38" spans="1:39" x14ac:dyDescent="0.2">
      <c r="A38" s="103" t="str">
        <f t="shared" si="0"/>
        <v>1987_4_f12_3</v>
      </c>
      <c r="B38" s="37" t="s">
        <v>176</v>
      </c>
      <c r="C38" s="37" t="s">
        <v>3</v>
      </c>
      <c r="D38" s="38">
        <v>0</v>
      </c>
      <c r="I38" s="182" t="s">
        <v>137</v>
      </c>
      <c r="J38" s="106" t="str">
        <f t="shared" si="3"/>
        <v>2003_2_f9_2</v>
      </c>
      <c r="K38" s="106">
        <f t="shared" si="16"/>
        <v>2</v>
      </c>
      <c r="L38" s="107" t="e">
        <f>IF(K38=1,VLOOKUP(J38,ch_hev_ung_dat!$A$2:$J$30000,10,FALSE),IF(ch_verkettung!K38=2,VLOOKUP(ch_verkettung!J38,ch_hev_dat!$A$2:$J$30000,10,FALSE),IF(ch_verkettung!K38=3,VLOOKUP(ch_verkettung!J38,ch_fpre_dat!$A$2:$J$30000,10,FALSE),#N/A)))</f>
        <v>#N/A</v>
      </c>
      <c r="M38" s="107" t="e">
        <f>IF($K38=1,VLOOKUP($J38,ch_hev_ung_dat!$A$2:$J$30000,4,FALSE),IF(ch_verkettung!$K38=2,VLOOKUP(ch_verkettung!$J38,ch_hev_dat!$A$2:$J$30000,4,FALSE),IF(ch_verkettung!$K38=3,VLOOKUP(ch_verkettung!$J38,ch_fpre_dat!$A$2:$J$30000,4,FALSE),#N/A)))</f>
        <v>#N/A</v>
      </c>
      <c r="N38" s="107" t="e">
        <f>IF($K38=1,VLOOKUP($J38,ch_hev_ung_dat!$A$2:$J$30000,5,FALSE),IF(ch_verkettung!$K38=2,VLOOKUP(ch_verkettung!$J38,ch_hev_dat!$A$2:$J$30000,5,FALSE),IF(ch_verkettung!$K38=3,VLOOKUP(ch_verkettung!$J38,ch_fpre_dat!$A$2:$J$30000,5,FALSE),#N/A)))</f>
        <v>#N/A</v>
      </c>
      <c r="O38" s="107" t="e">
        <f>IF($K38=1,VLOOKUP($J38,ch_hev_ung_dat!$A$2:$J$30000,6,FALSE),IF(ch_verkettung!$K38=2,VLOOKUP(ch_verkettung!$J38,ch_hev_dat!$A$2:$J$30000,6,FALSE),IF(ch_verkettung!$K38=3,VLOOKUP(ch_verkettung!$J38,ch_fpre_dat!$A$2:$J$30000,6,FALSE),#N/A)))</f>
        <v>#N/A</v>
      </c>
      <c r="P38" s="107" t="e">
        <f>IF($K38=1,VLOOKUP($J38,ch_hev_ung_dat!$A$2:$J$30000,7,FALSE),IF(ch_verkettung!$K38=2,VLOOKUP(ch_verkettung!$J38,ch_hev_dat!$A$2:$J$30000,7,FALSE),IF(ch_verkettung!$K38=3,VLOOKUP(ch_verkettung!$J38,ch_fpre_dat!$A$2:$J$30000,7,FALSE),#N/A)))</f>
        <v>#N/A</v>
      </c>
      <c r="Q38" s="107" t="e">
        <f>IF($K38=1,VLOOKUP($J38,ch_hev_ung_dat!$A$2:$J$30000,8,FALSE),IF(ch_verkettung!$K38=2,VLOOKUP(ch_verkettung!$J38,ch_hev_dat!$A$2:$J$30000,8,FALSE),IF(ch_verkettung!$K38=3,VLOOKUP(ch_verkettung!$J38,ch_fpre_dat!$A$2:$J$30000,8,FALSE),#N/A)))</f>
        <v>#N/A</v>
      </c>
      <c r="S38" s="110" t="e">
        <f t="shared" si="4"/>
        <v>#N/A</v>
      </c>
      <c r="T38" s="110" t="e">
        <f t="shared" si="5"/>
        <v>#N/A</v>
      </c>
      <c r="U38" s="110" t="e">
        <f t="shared" si="6"/>
        <v>#N/A</v>
      </c>
      <c r="V38" s="110" t="e">
        <f t="shared" si="7"/>
        <v>#N/A</v>
      </c>
      <c r="W38" s="110" t="e">
        <f t="shared" si="8"/>
        <v>#N/A</v>
      </c>
      <c r="X38" s="110" t="e">
        <f>IF($K38=1,VLOOKUP($J38,ch_hev_ung_dat!$A$2:$J$30000,9,FALSE),IF(ch_verkettung!$K38=2,VLOOKUP(ch_verkettung!$J38,ch_hev_dat!$A$2:$J$30000,9,FALSE),IF(ch_verkettung!$K38=3,VLOOKUP(ch_verkettung!$J38,ch_fpre_dat!$A$2:$J$30000,9,FALSE),#N/A)))</f>
        <v>#N/A</v>
      </c>
      <c r="Z38" s="121"/>
      <c r="AC38" s="106" t="str">
        <f t="shared" si="9"/>
        <v>2004_2_f4_2</v>
      </c>
      <c r="AD38" s="106">
        <f t="shared" si="17"/>
        <v>2</v>
      </c>
      <c r="AE38" s="107" t="e">
        <f>IF($AD38=1,VLOOKUP($AC38,ch_hev_ung_dat!$A$2:$J$30000,10,FALSE),IF($AD38=2,VLOOKUP($AC38,ch_hev_dat!$A$2:$J$30000,10,FALSE),IF($AD38=3,VLOOKUP($AC38,ch_fpre_dat!$A$2:$J$30000,10,FALSE),#N/A)))</f>
        <v>#N/A</v>
      </c>
      <c r="AG38" s="182" t="s">
        <v>137</v>
      </c>
      <c r="AH38" s="111" t="e">
        <f t="shared" si="10"/>
        <v>#N/A</v>
      </c>
      <c r="AI38" s="111" t="e">
        <f t="shared" si="11"/>
        <v>#N/A</v>
      </c>
      <c r="AJ38" s="111">
        <f t="shared" si="12"/>
        <v>10.008278477177427</v>
      </c>
      <c r="AK38" s="111">
        <f t="shared" ref="AK38:AK72" si="18">IF(ISNUMBER(IF(CHOOSE($AK$78,$AI38&gt;$AH38,$AH38&gt;$AI38,1),ABS($AH38-$AI38),0)),IF(CHOOSE($AK$78,$AI38&gt;$AH38,$AH38&gt;$AI38,1),ABS($AH38-$AI38),0),AVERAGE(AK37,AK39))</f>
        <v>29.097736771665435</v>
      </c>
      <c r="AL38" s="111">
        <f t="shared" ref="AL38:AL54" si="19">IF(ISNUMBER(MIN($AH38,$AI38)+IF(AND($AH38&gt;$AI38,$AM$78=1),ABS($AH38-$AI38),0)),MIN($AH38,$AI38)+IF(AND($AH38&gt;$AI38,$AM$78=1),ABS($AH38-$AI38),0),AVERAGE(AL37,AL39))</f>
        <v>9.8500951810013611</v>
      </c>
      <c r="AM38" s="111">
        <f t="shared" ref="AM38:AM72" si="20">IF(ISNUMBER(IF(CHOOSE($AM$78,$AI38&gt;$AH38,$AH38&gt;$AI38,1),ABS($AH38-$AI38),0)),IF(CHOOSE($AM$78,$AI38&gt;$AH38,$AH38&gt;$AI38,1),ABS($AH38-$AI38),0),AVERAGE(AM37,AM39))</f>
        <v>0.1581832961760643</v>
      </c>
    </row>
    <row r="39" spans="1:39" x14ac:dyDescent="0.2">
      <c r="A39" s="103" t="str">
        <f t="shared" si="0"/>
        <v>1987_4_f61_2</v>
      </c>
      <c r="B39" s="37" t="s">
        <v>176</v>
      </c>
      <c r="C39" s="37" t="s">
        <v>111</v>
      </c>
      <c r="D39" s="38">
        <v>0</v>
      </c>
      <c r="I39" s="182" t="s">
        <v>121</v>
      </c>
      <c r="J39" s="106" t="str">
        <f t="shared" si="3"/>
        <v>2003_4_f9_2</v>
      </c>
      <c r="K39" s="106">
        <f t="shared" si="16"/>
        <v>2</v>
      </c>
      <c r="L39" s="107">
        <f>IF(K39=1,VLOOKUP(J39,ch_hev_ung_dat!$A$2:$J$30000,10,FALSE),IF(ch_verkettung!K39=2,VLOOKUP(ch_verkettung!J39,ch_hev_dat!$A$2:$J$30000,10,FALSE),IF(ch_verkettung!K39=3,VLOOKUP(ch_verkettung!J39,ch_fpre_dat!$A$2:$J$30000,10,FALSE),#N/A)))</f>
        <v>9.1918297144350785</v>
      </c>
      <c r="M39" s="107">
        <f>IF($K39=1,VLOOKUP($J39,ch_hev_ung_dat!$A$2:$J$30000,4,FALSE),IF(ch_verkettung!$K39=2,VLOOKUP(ch_verkettung!$J39,ch_hev_dat!$A$2:$J$30000,4,FALSE),IF(ch_verkettung!$K39=3,VLOOKUP(ch_verkettung!$J39,ch_fpre_dat!$A$2:$J$30000,4,FALSE),#N/A)))</f>
        <v>0</v>
      </c>
      <c r="N39" s="107">
        <f>IF($K39=1,VLOOKUP($J39,ch_hev_ung_dat!$A$2:$J$30000,5,FALSE),IF(ch_verkettung!$K39=2,VLOOKUP(ch_verkettung!$J39,ch_hev_dat!$A$2:$J$30000,5,FALSE),IF(ch_verkettung!$K39=3,VLOOKUP(ch_verkettung!$J39,ch_fpre_dat!$A$2:$J$30000,5,FALSE),#N/A)))</f>
        <v>0.30106674265382094</v>
      </c>
      <c r="O39" s="107">
        <f>IF($K39=1,VLOOKUP($J39,ch_hev_ung_dat!$A$2:$J$30000,6,FALSE),IF(ch_verkettung!$K39=2,VLOOKUP(ch_verkettung!$J39,ch_hev_dat!$A$2:$J$30000,6,FALSE),IF(ch_verkettung!$K39=3,VLOOKUP(ch_verkettung!$J39,ch_fpre_dat!$A$2:$J$30000,6,FALSE),#N/A)))</f>
        <v>0.38347279302583509</v>
      </c>
      <c r="P39" s="107">
        <f>IF($K39=1,VLOOKUP($J39,ch_hev_ung_dat!$A$2:$J$30000,7,FALSE),IF(ch_verkettung!$K39=2,VLOOKUP(ch_verkettung!$J39,ch_hev_dat!$A$2:$J$30000,7,FALSE),IF(ch_verkettung!$K39=3,VLOOKUP(ch_verkettung!$J39,ch_fpre_dat!$A$2:$J$30000,7,FALSE),#N/A)))</f>
        <v>0.400832270881401</v>
      </c>
      <c r="Q39" s="107">
        <f>IF($K39=1,VLOOKUP($J39,ch_hev_ung_dat!$A$2:$J$30000,8,FALSE),IF(ch_verkettung!$K39=2,VLOOKUP(ch_verkettung!$J39,ch_hev_dat!$A$2:$J$30000,8,FALSE),IF(ch_verkettung!$K39=3,VLOOKUP(ch_verkettung!$J39,ch_fpre_dat!$A$2:$J$30000,8,FALSE),#N/A)))</f>
        <v>0</v>
      </c>
      <c r="S39" s="110">
        <f t="shared" si="4"/>
        <v>0</v>
      </c>
      <c r="T39" s="110">
        <f t="shared" si="5"/>
        <v>-0.27738581455117667</v>
      </c>
      <c r="U39" s="110">
        <f t="shared" si="6"/>
        <v>0.35331007375329593</v>
      </c>
      <c r="V39" s="110">
        <f t="shared" si="7"/>
        <v>0.36930411169552746</v>
      </c>
      <c r="W39" s="110">
        <f t="shared" si="8"/>
        <v>0</v>
      </c>
      <c r="X39" s="110">
        <f>IF($K39=1,VLOOKUP($J39,ch_hev_ung_dat!$A$2:$J$30000,9,FALSE),IF(ch_verkettung!$K39=2,VLOOKUP(ch_verkettung!$J39,ch_hev_dat!$A$2:$J$30000,9,FALSE),IF(ch_verkettung!$K39=3,VLOOKUP(ch_verkettung!$J39,ch_fpre_dat!$A$2:$J$30000,9,FALSE),#N/A)))</f>
        <v>64</v>
      </c>
      <c r="Z39" s="121"/>
      <c r="AC39" s="106" t="str">
        <f t="shared" si="9"/>
        <v>2004_4_f4_2</v>
      </c>
      <c r="AD39" s="106">
        <f t="shared" si="17"/>
        <v>2</v>
      </c>
      <c r="AE39" s="107">
        <f>IF($AD39=1,VLOOKUP($AC39,ch_hev_ung_dat!$A$2:$J$30000,10,FALSE),IF($AD39=2,VLOOKUP($AC39,ch_hev_dat!$A$2:$J$30000,10,FALSE),IF($AD39=3,VLOOKUP($AC39,ch_fpre_dat!$A$2:$J$30000,10,FALSE),#N/A)))</f>
        <v>67.38730325776595</v>
      </c>
      <c r="AG39" s="182" t="s">
        <v>121</v>
      </c>
      <c r="AH39" s="111">
        <f>VLOOKUP(AG39,$I$5:$L$60,4,FALSE)</f>
        <v>9.1918297144350785</v>
      </c>
      <c r="AI39" s="111">
        <f>VLOOKUP(AG39,$I$5:$AE$60,23,FALSE)</f>
        <v>67.38730325776595</v>
      </c>
      <c r="AJ39" s="111">
        <f t="shared" si="12"/>
        <v>9.1918297144350785</v>
      </c>
      <c r="AK39" s="111">
        <f t="shared" si="18"/>
        <v>58.19547354333087</v>
      </c>
      <c r="AL39" s="111">
        <f t="shared" si="19"/>
        <v>9.1918297144350785</v>
      </c>
      <c r="AM39" s="111">
        <f t="shared" si="20"/>
        <v>0</v>
      </c>
    </row>
    <row r="40" spans="1:39" x14ac:dyDescent="0.2">
      <c r="A40" s="103" t="str">
        <f t="shared" si="0"/>
        <v>1987_4_InEI</v>
      </c>
      <c r="B40" s="37" t="s">
        <v>176</v>
      </c>
      <c r="C40" s="37" t="s">
        <v>107</v>
      </c>
      <c r="D40" s="38">
        <v>1</v>
      </c>
      <c r="I40" s="182" t="s">
        <v>138</v>
      </c>
      <c r="J40" s="106" t="str">
        <f t="shared" si="3"/>
        <v>2004_2_f9_2</v>
      </c>
      <c r="K40" s="106">
        <f t="shared" si="16"/>
        <v>2</v>
      </c>
      <c r="L40" s="107" t="e">
        <f>IF(K40=1,VLOOKUP(J40,ch_hev_ung_dat!$A$2:$J$30000,10,FALSE),IF(ch_verkettung!K40=2,VLOOKUP(ch_verkettung!J40,ch_hev_dat!$A$2:$J$30000,10,FALSE),IF(ch_verkettung!K40=3,VLOOKUP(ch_verkettung!J40,ch_fpre_dat!$A$2:$J$30000,10,FALSE),#N/A)))</f>
        <v>#N/A</v>
      </c>
      <c r="M40" s="107" t="e">
        <f>IF($K40=1,VLOOKUP($J40,ch_hev_ung_dat!$A$2:$J$30000,4,FALSE),IF(ch_verkettung!$K40=2,VLOOKUP(ch_verkettung!$J40,ch_hev_dat!$A$2:$J$30000,4,FALSE),IF(ch_verkettung!$K40=3,VLOOKUP(ch_verkettung!$J40,ch_fpre_dat!$A$2:$J$30000,4,FALSE),#N/A)))</f>
        <v>#N/A</v>
      </c>
      <c r="N40" s="107" t="e">
        <f>IF($K40=1,VLOOKUP($J40,ch_hev_ung_dat!$A$2:$J$30000,5,FALSE),IF(ch_verkettung!$K40=2,VLOOKUP(ch_verkettung!$J40,ch_hev_dat!$A$2:$J$30000,5,FALSE),IF(ch_verkettung!$K40=3,VLOOKUP(ch_verkettung!$J40,ch_fpre_dat!$A$2:$J$30000,5,FALSE),#N/A)))</f>
        <v>#N/A</v>
      </c>
      <c r="O40" s="107" t="e">
        <f>IF($K40=1,VLOOKUP($J40,ch_hev_ung_dat!$A$2:$J$30000,6,FALSE),IF(ch_verkettung!$K40=2,VLOOKUP(ch_verkettung!$J40,ch_hev_dat!$A$2:$J$30000,6,FALSE),IF(ch_verkettung!$K40=3,VLOOKUP(ch_verkettung!$J40,ch_fpre_dat!$A$2:$J$30000,6,FALSE),#N/A)))</f>
        <v>#N/A</v>
      </c>
      <c r="P40" s="107" t="e">
        <f>IF($K40=1,VLOOKUP($J40,ch_hev_ung_dat!$A$2:$J$30000,7,FALSE),IF(ch_verkettung!$K40=2,VLOOKUP(ch_verkettung!$J40,ch_hev_dat!$A$2:$J$30000,7,FALSE),IF(ch_verkettung!$K40=3,VLOOKUP(ch_verkettung!$J40,ch_fpre_dat!$A$2:$J$30000,7,FALSE),#N/A)))</f>
        <v>#N/A</v>
      </c>
      <c r="Q40" s="107" t="e">
        <f>IF($K40=1,VLOOKUP($J40,ch_hev_ung_dat!$A$2:$J$30000,8,FALSE),IF(ch_verkettung!$K40=2,VLOOKUP(ch_verkettung!$J40,ch_hev_dat!$A$2:$J$30000,8,FALSE),IF(ch_verkettung!$K40=3,VLOOKUP(ch_verkettung!$J40,ch_fpre_dat!$A$2:$J$30000,8,FALSE),#N/A)))</f>
        <v>#N/A</v>
      </c>
      <c r="S40" s="110" t="e">
        <f t="shared" si="4"/>
        <v>#N/A</v>
      </c>
      <c r="T40" s="110" t="e">
        <f t="shared" si="5"/>
        <v>#N/A</v>
      </c>
      <c r="U40" s="110" t="e">
        <f t="shared" si="6"/>
        <v>#N/A</v>
      </c>
      <c r="V40" s="110" t="e">
        <f t="shared" si="7"/>
        <v>#N/A</v>
      </c>
      <c r="W40" s="110" t="e">
        <f t="shared" si="8"/>
        <v>#N/A</v>
      </c>
      <c r="X40" s="110" t="e">
        <f>IF($K40=1,VLOOKUP($J40,ch_hev_ung_dat!$A$2:$J$30000,9,FALSE),IF(ch_verkettung!$K40=2,VLOOKUP(ch_verkettung!$J40,ch_hev_dat!$A$2:$J$30000,9,FALSE),IF(ch_verkettung!$K40=3,VLOOKUP(ch_verkettung!$J40,ch_fpre_dat!$A$2:$J$30000,9,FALSE),#N/A)))</f>
        <v>#N/A</v>
      </c>
      <c r="Z40" s="121"/>
      <c r="AC40" s="106" t="str">
        <f t="shared" si="9"/>
        <v>2005_2_f4_2</v>
      </c>
      <c r="AD40" s="106">
        <f t="shared" si="17"/>
        <v>2</v>
      </c>
      <c r="AE40" s="107" t="e">
        <f>IF($AD40=1,VLOOKUP($AC40,ch_hev_ung_dat!$A$2:$J$30000,10,FALSE),IF($AD40=2,VLOOKUP($AC40,ch_hev_dat!$A$2:$J$30000,10,FALSE),IF($AD40=3,VLOOKUP($AC40,ch_fpre_dat!$A$2:$J$30000,10,FALSE),#N/A)))</f>
        <v>#N/A</v>
      </c>
      <c r="AG40" s="182" t="s">
        <v>138</v>
      </c>
      <c r="AH40" s="111" t="e">
        <f t="shared" si="10"/>
        <v>#N/A</v>
      </c>
      <c r="AI40" s="111" t="e">
        <f t="shared" si="11"/>
        <v>#N/A</v>
      </c>
      <c r="AJ40" s="111">
        <f t="shared" si="12"/>
        <v>33.389150821152917</v>
      </c>
      <c r="AK40" s="111">
        <f t="shared" si="18"/>
        <v>36.659165248071886</v>
      </c>
      <c r="AL40" s="111">
        <f t="shared" si="19"/>
        <v>33.389150821152917</v>
      </c>
      <c r="AM40" s="111">
        <f t="shared" si="20"/>
        <v>0</v>
      </c>
    </row>
    <row r="41" spans="1:39" x14ac:dyDescent="0.2">
      <c r="A41" s="103" t="str">
        <f t="shared" si="0"/>
        <v>1987_4_InIN</v>
      </c>
      <c r="B41" s="37" t="s">
        <v>176</v>
      </c>
      <c r="C41" s="37" t="s">
        <v>113</v>
      </c>
      <c r="D41" s="38">
        <v>1</v>
      </c>
      <c r="I41" s="182" t="s">
        <v>122</v>
      </c>
      <c r="J41" s="106" t="str">
        <f t="shared" si="3"/>
        <v>2004_4_f9_2</v>
      </c>
      <c r="K41" s="106">
        <f t="shared" si="16"/>
        <v>2</v>
      </c>
      <c r="L41" s="107">
        <f>IF(K41=1,VLOOKUP(J41,ch_hev_ung_dat!$A$2:$J$30000,10,FALSE),IF(ch_verkettung!K41=2,VLOOKUP(ch_verkettung!J41,ch_hev_dat!$A$2:$J$30000,10,FALSE),IF(ch_verkettung!K41=3,VLOOKUP(ch_verkettung!J41,ch_fpre_dat!$A$2:$J$30000,10,FALSE),#N/A)))</f>
        <v>57.586471927870761</v>
      </c>
      <c r="M41" s="107">
        <f>IF($K41=1,VLOOKUP($J41,ch_hev_ung_dat!$A$2:$J$30000,4,FALSE),IF(ch_verkettung!$K41=2,VLOOKUP(ch_verkettung!$J41,ch_hev_dat!$A$2:$J$30000,4,FALSE),IF(ch_verkettung!$K41=3,VLOOKUP(ch_verkettung!$J41,ch_fpre_dat!$A$2:$J$30000,4,FALSE),#N/A)))</f>
        <v>0</v>
      </c>
      <c r="N41" s="107">
        <f>IF($K41=1,VLOOKUP($J41,ch_hev_ung_dat!$A$2:$J$30000,5,FALSE),IF(ch_verkettung!$K41=2,VLOOKUP(ch_verkettung!$J41,ch_hev_dat!$A$2:$J$30000,5,FALSE),IF(ch_verkettung!$K41=3,VLOOKUP(ch_verkettung!$J41,ch_fpre_dat!$A$2:$J$30000,5,FALSE),#N/A)))</f>
        <v>1.7888477687720058E-2</v>
      </c>
      <c r="O41" s="107">
        <f>IF($K41=1,VLOOKUP($J41,ch_hev_ung_dat!$A$2:$J$30000,6,FALSE),IF(ch_verkettung!$K41=2,VLOOKUP(ch_verkettung!$J41,ch_hev_dat!$A$2:$J$30000,6,FALSE),IF(ch_verkettung!$K41=3,VLOOKUP(ch_verkettung!$J41,ch_fpre_dat!$A$2:$J$30000,6,FALSE),#N/A)))</f>
        <v>0.45236327429164103</v>
      </c>
      <c r="P41" s="107">
        <f>IF($K41=1,VLOOKUP($J41,ch_hev_ung_dat!$A$2:$J$30000,7,FALSE),IF(ch_verkettung!$K41=2,VLOOKUP(ch_verkettung!$J41,ch_hev_dat!$A$2:$J$30000,7,FALSE),IF(ch_verkettung!$K41=3,VLOOKUP(ch_verkettung!$J41,ch_fpre_dat!$A$2:$J$30000,7,FALSE),#N/A)))</f>
        <v>0.49810319445767487</v>
      </c>
      <c r="Q41" s="107">
        <f>IF($K41=1,VLOOKUP($J41,ch_hev_ung_dat!$A$2:$J$30000,8,FALSE),IF(ch_verkettung!$K41=2,VLOOKUP(ch_verkettung!$J41,ch_hev_dat!$A$2:$J$30000,8,FALSE),IF(ch_verkettung!$K41=3,VLOOKUP(ch_verkettung!$J41,ch_fpre_dat!$A$2:$J$30000,8,FALSE),#N/A)))</f>
        <v>5.4367540549196972E-2</v>
      </c>
      <c r="S41" s="110">
        <f t="shared" si="4"/>
        <v>0</v>
      </c>
      <c r="T41" s="110">
        <f t="shared" si="5"/>
        <v>-1.7491037808735357E-2</v>
      </c>
      <c r="U41" s="110">
        <f t="shared" si="6"/>
        <v>0.44231282683992684</v>
      </c>
      <c r="V41" s="110">
        <f t="shared" si="7"/>
        <v>0.48703651361523242</v>
      </c>
      <c r="W41" s="110">
        <f t="shared" si="8"/>
        <v>5.315962173610525E-2</v>
      </c>
      <c r="X41" s="110">
        <f>IF($K41=1,VLOOKUP($J41,ch_hev_ung_dat!$A$2:$J$30000,9,FALSE),IF(ch_verkettung!$K41=2,VLOOKUP(ch_verkettung!$J41,ch_hev_dat!$A$2:$J$30000,9,FALSE),IF(ch_verkettung!$K41=3,VLOOKUP(ch_verkettung!$J41,ch_fpre_dat!$A$2:$J$30000,9,FALSE),#N/A)))</f>
        <v>64</v>
      </c>
      <c r="Z41" s="121"/>
      <c r="AC41" s="106" t="str">
        <f t="shared" si="9"/>
        <v>2005_4_f4_2</v>
      </c>
      <c r="AD41" s="106">
        <f t="shared" si="17"/>
        <v>2</v>
      </c>
      <c r="AE41" s="107">
        <f>IF($AD41=1,VLOOKUP($AC41,ch_hev_ung_dat!$A$2:$J$30000,10,FALSE),IF($AD41=2,VLOOKUP($AC41,ch_hev_dat!$A$2:$J$30000,10,FALSE),IF($AD41=3,VLOOKUP($AC41,ch_fpre_dat!$A$2:$J$30000,10,FALSE),#N/A)))</f>
        <v>72.709328880683671</v>
      </c>
      <c r="AG41" s="182" t="s">
        <v>122</v>
      </c>
      <c r="AH41" s="111">
        <f>VLOOKUP(AG41,$I$5:$L$60,4,FALSE)</f>
        <v>57.586471927870761</v>
      </c>
      <c r="AI41" s="111">
        <f>VLOOKUP(AG41,$I$5:$AE$60,23,FALSE)</f>
        <v>72.709328880683671</v>
      </c>
      <c r="AJ41" s="111">
        <f t="shared" si="12"/>
        <v>57.586471927870761</v>
      </c>
      <c r="AK41" s="111">
        <f t="shared" si="18"/>
        <v>15.12285695281291</v>
      </c>
      <c r="AL41" s="111">
        <f t="shared" si="19"/>
        <v>57.586471927870761</v>
      </c>
      <c r="AM41" s="111">
        <f t="shared" si="20"/>
        <v>0</v>
      </c>
    </row>
    <row r="42" spans="1:39" x14ac:dyDescent="0.2">
      <c r="A42" s="103" t="str">
        <f t="shared" si="0"/>
        <v>1987_4_f4_1</v>
      </c>
      <c r="B42" s="37" t="s">
        <v>176</v>
      </c>
      <c r="C42" s="37" t="s">
        <v>43</v>
      </c>
      <c r="D42" s="38">
        <v>1</v>
      </c>
      <c r="I42" s="182" t="s">
        <v>139</v>
      </c>
      <c r="J42" s="106" t="str">
        <f t="shared" si="3"/>
        <v>2005_2_f9_2</v>
      </c>
      <c r="K42" s="106">
        <f t="shared" si="16"/>
        <v>2</v>
      </c>
      <c r="L42" s="107" t="e">
        <f>IF(K42=1,VLOOKUP(J42,ch_hev_ung_dat!$A$2:$J$30000,10,FALSE),IF(ch_verkettung!K42=2,VLOOKUP(ch_verkettung!J42,ch_hev_dat!$A$2:$J$30000,10,FALSE),IF(ch_verkettung!K42=3,VLOOKUP(ch_verkettung!J42,ch_fpre_dat!$A$2:$J$30000,10,FALSE),#N/A)))</f>
        <v>#N/A</v>
      </c>
      <c r="M42" s="107" t="e">
        <f>IF($K42=1,VLOOKUP($J42,ch_hev_ung_dat!$A$2:$J$30000,4,FALSE),IF(ch_verkettung!$K42=2,VLOOKUP(ch_verkettung!$J42,ch_hev_dat!$A$2:$J$30000,4,FALSE),IF(ch_verkettung!$K42=3,VLOOKUP(ch_verkettung!$J42,ch_fpre_dat!$A$2:$J$30000,4,FALSE),#N/A)))</f>
        <v>#N/A</v>
      </c>
      <c r="N42" s="107" t="e">
        <f>IF($K42=1,VLOOKUP($J42,ch_hev_ung_dat!$A$2:$J$30000,5,FALSE),IF(ch_verkettung!$K42=2,VLOOKUP(ch_verkettung!$J42,ch_hev_dat!$A$2:$J$30000,5,FALSE),IF(ch_verkettung!$K42=3,VLOOKUP(ch_verkettung!$J42,ch_fpre_dat!$A$2:$J$30000,5,FALSE),#N/A)))</f>
        <v>#N/A</v>
      </c>
      <c r="O42" s="107" t="e">
        <f>IF($K42=1,VLOOKUP($J42,ch_hev_ung_dat!$A$2:$J$30000,6,FALSE),IF(ch_verkettung!$K42=2,VLOOKUP(ch_verkettung!$J42,ch_hev_dat!$A$2:$J$30000,6,FALSE),IF(ch_verkettung!$K42=3,VLOOKUP(ch_verkettung!$J42,ch_fpre_dat!$A$2:$J$30000,6,FALSE),#N/A)))</f>
        <v>#N/A</v>
      </c>
      <c r="P42" s="107" t="e">
        <f>IF($K42=1,VLOOKUP($J42,ch_hev_ung_dat!$A$2:$J$30000,7,FALSE),IF(ch_verkettung!$K42=2,VLOOKUP(ch_verkettung!$J42,ch_hev_dat!$A$2:$J$30000,7,FALSE),IF(ch_verkettung!$K42=3,VLOOKUP(ch_verkettung!$J42,ch_fpre_dat!$A$2:$J$30000,7,FALSE),#N/A)))</f>
        <v>#N/A</v>
      </c>
      <c r="Q42" s="107" t="e">
        <f>IF($K42=1,VLOOKUP($J42,ch_hev_ung_dat!$A$2:$J$30000,8,FALSE),IF(ch_verkettung!$K42=2,VLOOKUP(ch_verkettung!$J42,ch_hev_dat!$A$2:$J$30000,8,FALSE),IF(ch_verkettung!$K42=3,VLOOKUP(ch_verkettung!$J42,ch_fpre_dat!$A$2:$J$30000,8,FALSE),#N/A)))</f>
        <v>#N/A</v>
      </c>
      <c r="S42" s="110" t="e">
        <f t="shared" si="4"/>
        <v>#N/A</v>
      </c>
      <c r="T42" s="110" t="e">
        <f t="shared" si="5"/>
        <v>#N/A</v>
      </c>
      <c r="U42" s="110" t="e">
        <f t="shared" si="6"/>
        <v>#N/A</v>
      </c>
      <c r="V42" s="110" t="e">
        <f t="shared" si="7"/>
        <v>#N/A</v>
      </c>
      <c r="W42" s="110" t="e">
        <f t="shared" si="8"/>
        <v>#N/A</v>
      </c>
      <c r="X42" s="110" t="e">
        <f>IF($K42=1,VLOOKUP($J42,ch_hev_ung_dat!$A$2:$J$30000,9,FALSE),IF(ch_verkettung!$K42=2,VLOOKUP(ch_verkettung!$J42,ch_hev_dat!$A$2:$J$30000,9,FALSE),IF(ch_verkettung!$K42=3,VLOOKUP(ch_verkettung!$J42,ch_fpre_dat!$A$2:$J$30000,9,FALSE),#N/A)))</f>
        <v>#N/A</v>
      </c>
      <c r="Z42" s="121"/>
      <c r="AC42" s="106" t="str">
        <f t="shared" si="9"/>
        <v>2006_2_f4_2</v>
      </c>
      <c r="AD42" s="106">
        <f t="shared" si="17"/>
        <v>2</v>
      </c>
      <c r="AE42" s="107" t="e">
        <f>IF($AD42=1,VLOOKUP($AC42,ch_hev_ung_dat!$A$2:$J$30000,10,FALSE),IF($AD42=2,VLOOKUP($AC42,ch_hev_dat!$A$2:$J$30000,10,FALSE),IF($AD42=3,VLOOKUP($AC42,ch_fpre_dat!$A$2:$J$30000,10,FALSE),#N/A)))</f>
        <v>#N/A</v>
      </c>
      <c r="AG42" s="182" t="s">
        <v>139</v>
      </c>
      <c r="AH42" s="111" t="e">
        <f t="shared" si="10"/>
        <v>#N/A</v>
      </c>
      <c r="AI42" s="111" t="e">
        <f t="shared" si="11"/>
        <v>#N/A</v>
      </c>
      <c r="AJ42" s="111">
        <f t="shared" si="12"/>
        <v>55.393563069282095</v>
      </c>
      <c r="AK42" s="111">
        <f t="shared" si="18"/>
        <v>23.834806635208555</v>
      </c>
      <c r="AL42" s="111">
        <f t="shared" si="19"/>
        <v>55.393563069282095</v>
      </c>
      <c r="AM42" s="111">
        <f t="shared" si="20"/>
        <v>0</v>
      </c>
    </row>
    <row r="43" spans="1:39" x14ac:dyDescent="0.2">
      <c r="A43" s="103" t="str">
        <f t="shared" si="0"/>
        <v>1987_4_f4_2</v>
      </c>
      <c r="B43" s="37" t="s">
        <v>176</v>
      </c>
      <c r="C43" s="37" t="s">
        <v>44</v>
      </c>
      <c r="D43" s="38">
        <v>1</v>
      </c>
      <c r="I43" s="182" t="s">
        <v>123</v>
      </c>
      <c r="J43" s="106" t="str">
        <f t="shared" si="3"/>
        <v>2005_4_f9_2</v>
      </c>
      <c r="K43" s="106">
        <f t="shared" si="16"/>
        <v>2</v>
      </c>
      <c r="L43" s="107">
        <f>IF(K43=1,VLOOKUP(J43,ch_hev_ung_dat!$A$2:$J$30000,10,FALSE),IF(ch_verkettung!K43=2,VLOOKUP(ch_verkettung!J43,ch_hev_dat!$A$2:$J$30000,10,FALSE),IF(ch_verkettung!K43=3,VLOOKUP(ch_verkettung!J43,ch_fpre_dat!$A$2:$J$30000,10,FALSE),#N/A)))</f>
        <v>53.200654210693422</v>
      </c>
      <c r="M43" s="107">
        <f>IF($K43=1,VLOOKUP($J43,ch_hev_ung_dat!$A$2:$J$30000,4,FALSE),IF(ch_verkettung!$K43=2,VLOOKUP(ch_verkettung!$J43,ch_hev_dat!$A$2:$J$30000,4,FALSE),IF(ch_verkettung!$K43=3,VLOOKUP(ch_verkettung!$J43,ch_fpre_dat!$A$2:$J$30000,4,FALSE),#N/A)))</f>
        <v>0</v>
      </c>
      <c r="N43" s="107">
        <f>IF($K43=1,VLOOKUP($J43,ch_hev_ung_dat!$A$2:$J$30000,5,FALSE),IF(ch_verkettung!$K43=2,VLOOKUP(ch_verkettung!$J43,ch_hev_dat!$A$2:$J$30000,5,FALSE),IF(ch_verkettung!$K43=3,VLOOKUP(ch_verkettung!$J43,ch_fpre_dat!$A$2:$J$30000,5,FALSE),#N/A)))</f>
        <v>0.11375667594417882</v>
      </c>
      <c r="O43" s="107">
        <f>IF($K43=1,VLOOKUP($J43,ch_hev_ung_dat!$A$2:$J$30000,6,FALSE),IF(ch_verkettung!$K43=2,VLOOKUP(ch_verkettung!$J43,ch_hev_dat!$A$2:$J$30000,6,FALSE),IF(ch_verkettung!$K43=3,VLOOKUP(ch_verkettung!$J43,ch_fpre_dat!$A$2:$J$30000,6,FALSE),#N/A)))</f>
        <v>0.31961302786118179</v>
      </c>
      <c r="P43" s="107">
        <f>IF($K43=1,VLOOKUP($J43,ch_hev_ung_dat!$A$2:$J$30000,7,FALSE),IF(ch_verkettung!$K43=2,VLOOKUP(ch_verkettung!$J43,ch_hev_dat!$A$2:$J$30000,7,FALSE),IF(ch_verkettung!$K43=3,VLOOKUP(ch_verkettung!$J43,ch_fpre_dat!$A$2:$J$30000,7,FALSE),#N/A)))</f>
        <v>0.60894087528095531</v>
      </c>
      <c r="Q43" s="107">
        <f>IF($K43=1,VLOOKUP($J43,ch_hev_ung_dat!$A$2:$J$30000,8,FALSE),IF(ch_verkettung!$K43=2,VLOOKUP(ch_verkettung!$J43,ch_hev_dat!$A$2:$J$30000,8,FALSE),IF(ch_verkettung!$K43=3,VLOOKUP(ch_verkettung!$J43,ch_fpre_dat!$A$2:$J$30000,8,FALSE),#N/A)))</f>
        <v>4.0416970065770233E-2</v>
      </c>
      <c r="S43" s="110">
        <f t="shared" si="4"/>
        <v>0</v>
      </c>
      <c r="T43" s="110">
        <f t="shared" si="5"/>
        <v>-0.10506491317530881</v>
      </c>
      <c r="U43" s="110">
        <f t="shared" si="6"/>
        <v>0.29519247765652551</v>
      </c>
      <c r="V43" s="110">
        <f t="shared" si="7"/>
        <v>0.56241376305408852</v>
      </c>
      <c r="W43" s="110">
        <f t="shared" si="8"/>
        <v>3.7328846114077253E-2</v>
      </c>
      <c r="X43" s="110">
        <f>IF($K43=1,VLOOKUP($J43,ch_hev_ung_dat!$A$2:$J$30000,9,FALSE),IF(ch_verkettung!$K43=2,VLOOKUP(ch_verkettung!$J43,ch_hev_dat!$A$2:$J$30000,9,FALSE),IF(ch_verkettung!$K43=3,VLOOKUP(ch_verkettung!$J43,ch_fpre_dat!$A$2:$J$30000,9,FALSE),#N/A)))</f>
        <v>68</v>
      </c>
      <c r="Z43" s="121"/>
      <c r="AC43" s="106" t="str">
        <f t="shared" si="9"/>
        <v>2006_4_f4_2</v>
      </c>
      <c r="AD43" s="106">
        <f t="shared" si="17"/>
        <v>2</v>
      </c>
      <c r="AE43" s="107">
        <f>IF($AD43=1,VLOOKUP($AC43,ch_hev_ung_dat!$A$2:$J$30000,10,FALSE),IF($AD43=2,VLOOKUP($AC43,ch_hev_dat!$A$2:$J$30000,10,FALSE),IF($AD43=3,VLOOKUP($AC43,ch_fpre_dat!$A$2:$J$30000,10,FALSE),#N/A)))</f>
        <v>85.747410528297621</v>
      </c>
      <c r="AG43" s="182" t="s">
        <v>123</v>
      </c>
      <c r="AH43" s="111">
        <f>VLOOKUP(AG43,$I$5:$L$60,4,FALSE)</f>
        <v>53.200654210693422</v>
      </c>
      <c r="AI43" s="111">
        <f>VLOOKUP(AG43,$I$5:$AE$60,23,FALSE)</f>
        <v>85.747410528297621</v>
      </c>
      <c r="AJ43" s="111">
        <f t="shared" si="12"/>
        <v>53.200654210693422</v>
      </c>
      <c r="AK43" s="111">
        <f t="shared" si="18"/>
        <v>32.546756317604199</v>
      </c>
      <c r="AL43" s="111">
        <f t="shared" si="19"/>
        <v>53.200654210693422</v>
      </c>
      <c r="AM43" s="111">
        <f t="shared" si="20"/>
        <v>0</v>
      </c>
    </row>
    <row r="44" spans="1:39" x14ac:dyDescent="0.2">
      <c r="A44" s="103" t="str">
        <f t="shared" si="0"/>
        <v>1987_4_f4_3</v>
      </c>
      <c r="B44" s="37" t="s">
        <v>176</v>
      </c>
      <c r="C44" s="37" t="s">
        <v>100</v>
      </c>
      <c r="D44" s="38">
        <v>1</v>
      </c>
      <c r="I44" s="182" t="s">
        <v>140</v>
      </c>
      <c r="J44" s="106" t="str">
        <f t="shared" si="3"/>
        <v>2006_2_f9_2</v>
      </c>
      <c r="K44" s="106">
        <f t="shared" si="16"/>
        <v>2</v>
      </c>
      <c r="L44" s="107" t="e">
        <f>IF(K44=1,VLOOKUP(J44,ch_hev_ung_dat!$A$2:$J$30000,10,FALSE),IF(ch_verkettung!K44=2,VLOOKUP(ch_verkettung!J44,ch_hev_dat!$A$2:$J$30000,10,FALSE),IF(ch_verkettung!K44=3,VLOOKUP(ch_verkettung!J44,ch_fpre_dat!$A$2:$J$30000,10,FALSE),#N/A)))</f>
        <v>#N/A</v>
      </c>
      <c r="M44" s="107" t="e">
        <f>IF($K44=1,VLOOKUP($J44,ch_hev_ung_dat!$A$2:$J$30000,4,FALSE),IF(ch_verkettung!$K44=2,VLOOKUP(ch_verkettung!$J44,ch_hev_dat!$A$2:$J$30000,4,FALSE),IF(ch_verkettung!$K44=3,VLOOKUP(ch_verkettung!$J44,ch_fpre_dat!$A$2:$J$30000,4,FALSE),#N/A)))</f>
        <v>#N/A</v>
      </c>
      <c r="N44" s="107" t="e">
        <f>IF($K44=1,VLOOKUP($J44,ch_hev_ung_dat!$A$2:$J$30000,5,FALSE),IF(ch_verkettung!$K44=2,VLOOKUP(ch_verkettung!$J44,ch_hev_dat!$A$2:$J$30000,5,FALSE),IF(ch_verkettung!$K44=3,VLOOKUP(ch_verkettung!$J44,ch_fpre_dat!$A$2:$J$30000,5,FALSE),#N/A)))</f>
        <v>#N/A</v>
      </c>
      <c r="O44" s="107" t="e">
        <f>IF($K44=1,VLOOKUP($J44,ch_hev_ung_dat!$A$2:$J$30000,6,FALSE),IF(ch_verkettung!$K44=2,VLOOKUP(ch_verkettung!$J44,ch_hev_dat!$A$2:$J$30000,6,FALSE),IF(ch_verkettung!$K44=3,VLOOKUP(ch_verkettung!$J44,ch_fpre_dat!$A$2:$J$30000,6,FALSE),#N/A)))</f>
        <v>#N/A</v>
      </c>
      <c r="P44" s="107" t="e">
        <f>IF($K44=1,VLOOKUP($J44,ch_hev_ung_dat!$A$2:$J$30000,7,FALSE),IF(ch_verkettung!$K44=2,VLOOKUP(ch_verkettung!$J44,ch_hev_dat!$A$2:$J$30000,7,FALSE),IF(ch_verkettung!$K44=3,VLOOKUP(ch_verkettung!$J44,ch_fpre_dat!$A$2:$J$30000,7,FALSE),#N/A)))</f>
        <v>#N/A</v>
      </c>
      <c r="Q44" s="107" t="e">
        <f>IF($K44=1,VLOOKUP($J44,ch_hev_ung_dat!$A$2:$J$30000,8,FALSE),IF(ch_verkettung!$K44=2,VLOOKUP(ch_verkettung!$J44,ch_hev_dat!$A$2:$J$30000,8,FALSE),IF(ch_verkettung!$K44=3,VLOOKUP(ch_verkettung!$J44,ch_fpre_dat!$A$2:$J$30000,8,FALSE),#N/A)))</f>
        <v>#N/A</v>
      </c>
      <c r="S44" s="110" t="e">
        <f t="shared" si="4"/>
        <v>#N/A</v>
      </c>
      <c r="T44" s="110" t="e">
        <f t="shared" si="5"/>
        <v>#N/A</v>
      </c>
      <c r="U44" s="110" t="e">
        <f t="shared" si="6"/>
        <v>#N/A</v>
      </c>
      <c r="V44" s="110" t="e">
        <f t="shared" si="7"/>
        <v>#N/A</v>
      </c>
      <c r="W44" s="110" t="e">
        <f t="shared" si="8"/>
        <v>#N/A</v>
      </c>
      <c r="X44" s="110" t="e">
        <f>IF($K44=1,VLOOKUP($J44,ch_hev_ung_dat!$A$2:$J$30000,9,FALSE),IF(ch_verkettung!$K44=2,VLOOKUP(ch_verkettung!$J44,ch_hev_dat!$A$2:$J$30000,9,FALSE),IF(ch_verkettung!$K44=3,VLOOKUP(ch_verkettung!$J44,ch_fpre_dat!$A$2:$J$30000,9,FALSE),#N/A)))</f>
        <v>#N/A</v>
      </c>
      <c r="Z44" s="121"/>
      <c r="AC44" s="106" t="str">
        <f t="shared" si="9"/>
        <v>2007_2_f4_2</v>
      </c>
      <c r="AD44" s="106">
        <f t="shared" si="17"/>
        <v>2</v>
      </c>
      <c r="AE44" s="107" t="e">
        <f>IF($AD44=1,VLOOKUP($AC44,ch_hev_ung_dat!$A$2:$J$30000,10,FALSE),IF($AD44=2,VLOOKUP($AC44,ch_hev_dat!$A$2:$J$30000,10,FALSE),IF($AD44=3,VLOOKUP($AC44,ch_fpre_dat!$A$2:$J$30000,10,FALSE),#N/A)))</f>
        <v>#N/A</v>
      </c>
      <c r="AG44" s="182" t="s">
        <v>140</v>
      </c>
      <c r="AH44" s="111" t="e">
        <f t="shared" si="10"/>
        <v>#N/A</v>
      </c>
      <c r="AI44" s="111" t="e">
        <f t="shared" si="11"/>
        <v>#N/A</v>
      </c>
      <c r="AJ44" s="111">
        <f t="shared" si="12"/>
        <v>43.000967748972698</v>
      </c>
      <c r="AK44" s="111">
        <f t="shared" si="18"/>
        <v>23.912709226086012</v>
      </c>
      <c r="AL44" s="111">
        <f t="shared" si="19"/>
        <v>43.000967748972698</v>
      </c>
      <c r="AM44" s="111">
        <f t="shared" si="20"/>
        <v>0</v>
      </c>
    </row>
    <row r="45" spans="1:39" x14ac:dyDescent="0.2">
      <c r="A45" s="103" t="str">
        <f t="shared" si="0"/>
        <v>1987_4_f4_4</v>
      </c>
      <c r="B45" s="37" t="s">
        <v>176</v>
      </c>
      <c r="C45" s="37" t="s">
        <v>102</v>
      </c>
      <c r="D45" s="38">
        <v>1</v>
      </c>
      <c r="I45" s="182" t="s">
        <v>124</v>
      </c>
      <c r="J45" s="106" t="str">
        <f t="shared" si="3"/>
        <v>2006_4_f9_2</v>
      </c>
      <c r="K45" s="106">
        <f t="shared" si="16"/>
        <v>2</v>
      </c>
      <c r="L45" s="107">
        <f>IF(K45=1,VLOOKUP(J45,ch_hev_ung_dat!$A$2:$J$30000,10,FALSE),IF(ch_verkettung!K45=2,VLOOKUP(ch_verkettung!J45,ch_hev_dat!$A$2:$J$30000,10,FALSE),IF(ch_verkettung!K45=3,VLOOKUP(ch_verkettung!J45,ch_fpre_dat!$A$2:$J$30000,10,FALSE),#N/A)))</f>
        <v>32.801281287251967</v>
      </c>
      <c r="M45" s="107">
        <f>IF($K45=1,VLOOKUP($J45,ch_hev_ung_dat!$A$2:$J$30000,4,FALSE),IF(ch_verkettung!$K45=2,VLOOKUP(ch_verkettung!$J45,ch_hev_dat!$A$2:$J$30000,4,FALSE),IF(ch_verkettung!$K45=3,VLOOKUP(ch_verkettung!$J45,ch_fpre_dat!$A$2:$J$30000,4,FALSE),#N/A)))</f>
        <v>2.8475000852294173E-2</v>
      </c>
      <c r="N45" s="107">
        <f>IF($K45=1,VLOOKUP($J45,ch_hev_ung_dat!$A$2:$J$30000,5,FALSE),IF(ch_verkettung!$K45=2,VLOOKUP(ch_verkettung!$J45,ch_hev_dat!$A$2:$J$30000,5,FALSE),IF(ch_verkettung!$K45=3,VLOOKUP(ch_verkettung!$J45,ch_fpre_dat!$A$2:$J$30000,5,FALSE),#N/A)))</f>
        <v>0.20133695322415981</v>
      </c>
      <c r="O45" s="107">
        <f>IF($K45=1,VLOOKUP($J45,ch_hev_ung_dat!$A$2:$J$30000,6,FALSE),IF(ch_verkettung!$K45=2,VLOOKUP(ch_verkettung!$J45,ch_hev_dat!$A$2:$J$30000,6,FALSE),IF(ch_verkettung!$K45=3,VLOOKUP(ch_verkettung!$J45,ch_fpre_dat!$A$2:$J$30000,6,FALSE),#N/A)))</f>
        <v>0.34154476554446406</v>
      </c>
      <c r="P45" s="107">
        <f>IF($K45=1,VLOOKUP($J45,ch_hev_ung_dat!$A$2:$J$30000,7,FALSE),IF(ch_verkettung!$K45=2,VLOOKUP(ch_verkettung!$J45,ch_hev_dat!$A$2:$J$30000,7,FALSE),IF(ch_verkettung!$K45=3,VLOOKUP(ch_verkettung!$J45,ch_fpre_dat!$A$2:$J$30000,7,FALSE),#N/A)))</f>
        <v>0.55228757653225347</v>
      </c>
      <c r="Q45" s="107">
        <f>IF($K45=1,VLOOKUP($J45,ch_hev_ung_dat!$A$2:$J$30000,8,FALSE),IF(ch_verkettung!$K45=2,VLOOKUP(ch_verkettung!$J45,ch_hev_dat!$A$2:$J$30000,8,FALSE),IF(ch_verkettung!$K45=3,VLOOKUP(ch_verkettung!$J45,ch_fpre_dat!$A$2:$J$30000,8,FALSE),#N/A)))</f>
        <v>4.4599088569554621E-2</v>
      </c>
      <c r="S45" s="110">
        <f t="shared" si="4"/>
        <v>-2.4374202520352814E-2</v>
      </c>
      <c r="T45" s="110">
        <f t="shared" si="5"/>
        <v>-0.17234161635928771</v>
      </c>
      <c r="U45" s="110">
        <f t="shared" si="6"/>
        <v>0.29235754296655159</v>
      </c>
      <c r="V45" s="110">
        <f t="shared" si="7"/>
        <v>0.47275044203510286</v>
      </c>
      <c r="W45" s="110">
        <f t="shared" si="8"/>
        <v>3.8176196118705083E-2</v>
      </c>
      <c r="X45" s="110">
        <f>IF($K45=1,VLOOKUP($J45,ch_hev_ung_dat!$A$2:$J$30000,9,FALSE),IF(ch_verkettung!$K45=2,VLOOKUP(ch_verkettung!$J45,ch_hev_dat!$A$2:$J$30000,9,FALSE),IF(ch_verkettung!$K45=3,VLOOKUP(ch_verkettung!$J45,ch_fpre_dat!$A$2:$J$30000,9,FALSE),#N/A)))</f>
        <v>72</v>
      </c>
      <c r="Z45" s="121"/>
      <c r="AC45" s="106" t="str">
        <f t="shared" si="9"/>
        <v>2007_4_f4_2</v>
      </c>
      <c r="AD45" s="106">
        <f t="shared" si="17"/>
        <v>2</v>
      </c>
      <c r="AE45" s="107">
        <f>IF($AD45=1,VLOOKUP($AC45,ch_hev_ung_dat!$A$2:$J$30000,10,FALSE),IF($AD45=2,VLOOKUP($AC45,ch_hev_dat!$A$2:$J$30000,10,FALSE),IF($AD45=3,VLOOKUP($AC45,ch_fpre_dat!$A$2:$J$30000,10,FALSE),#N/A)))</f>
        <v>48.079943421819792</v>
      </c>
      <c r="AG45" s="182" t="s">
        <v>124</v>
      </c>
      <c r="AH45" s="111">
        <f>VLOOKUP(AG45,$I$5:$L$60,4,FALSE)</f>
        <v>32.801281287251967</v>
      </c>
      <c r="AI45" s="111">
        <f>VLOOKUP(AG45,$I$5:$AE$60,23,FALSE)</f>
        <v>48.079943421819792</v>
      </c>
      <c r="AJ45" s="111">
        <f t="shared" si="12"/>
        <v>32.801281287251967</v>
      </c>
      <c r="AK45" s="111">
        <f t="shared" si="18"/>
        <v>15.278662134567824</v>
      </c>
      <c r="AL45" s="111">
        <f t="shared" si="19"/>
        <v>32.801281287251967</v>
      </c>
      <c r="AM45" s="111">
        <f t="shared" si="20"/>
        <v>0</v>
      </c>
    </row>
    <row r="46" spans="1:39" x14ac:dyDescent="0.2">
      <c r="A46" s="103" t="str">
        <f t="shared" si="0"/>
        <v>1987_4_f60_1</v>
      </c>
      <c r="B46" s="37" t="s">
        <v>176</v>
      </c>
      <c r="C46" s="37" t="s">
        <v>109</v>
      </c>
      <c r="D46" s="38">
        <v>0</v>
      </c>
      <c r="I46" s="182" t="s">
        <v>141</v>
      </c>
      <c r="J46" s="106" t="str">
        <f t="shared" si="3"/>
        <v>2007_2_f9_2</v>
      </c>
      <c r="K46" s="106">
        <f t="shared" si="16"/>
        <v>2</v>
      </c>
      <c r="L46" s="107" t="e">
        <f>IF(K46=1,VLOOKUP(J46,ch_hev_ung_dat!$A$2:$J$30000,10,FALSE),IF(ch_verkettung!K46=2,VLOOKUP(ch_verkettung!J46,ch_hev_dat!$A$2:$J$30000,10,FALSE),IF(ch_verkettung!K46=3,VLOOKUP(ch_verkettung!J46,ch_fpre_dat!$A$2:$J$30000,10,FALSE),#N/A)))</f>
        <v>#N/A</v>
      </c>
      <c r="M46" s="107" t="e">
        <f>IF($K46=1,VLOOKUP($J46,ch_hev_ung_dat!$A$2:$J$30000,4,FALSE),IF(ch_verkettung!$K46=2,VLOOKUP(ch_verkettung!$J46,ch_hev_dat!$A$2:$J$30000,4,FALSE),IF(ch_verkettung!$K46=3,VLOOKUP(ch_verkettung!$J46,ch_fpre_dat!$A$2:$J$30000,4,FALSE),#N/A)))</f>
        <v>#N/A</v>
      </c>
      <c r="N46" s="107" t="e">
        <f>IF($K46=1,VLOOKUP($J46,ch_hev_ung_dat!$A$2:$J$30000,5,FALSE),IF(ch_verkettung!$K46=2,VLOOKUP(ch_verkettung!$J46,ch_hev_dat!$A$2:$J$30000,5,FALSE),IF(ch_verkettung!$K46=3,VLOOKUP(ch_verkettung!$J46,ch_fpre_dat!$A$2:$J$30000,5,FALSE),#N/A)))</f>
        <v>#N/A</v>
      </c>
      <c r="O46" s="107" t="e">
        <f>IF($K46=1,VLOOKUP($J46,ch_hev_ung_dat!$A$2:$J$30000,6,FALSE),IF(ch_verkettung!$K46=2,VLOOKUP(ch_verkettung!$J46,ch_hev_dat!$A$2:$J$30000,6,FALSE),IF(ch_verkettung!$K46=3,VLOOKUP(ch_verkettung!$J46,ch_fpre_dat!$A$2:$J$30000,6,FALSE),#N/A)))</f>
        <v>#N/A</v>
      </c>
      <c r="P46" s="107" t="e">
        <f>IF($K46=1,VLOOKUP($J46,ch_hev_ung_dat!$A$2:$J$30000,7,FALSE),IF(ch_verkettung!$K46=2,VLOOKUP(ch_verkettung!$J46,ch_hev_dat!$A$2:$J$30000,7,FALSE),IF(ch_verkettung!$K46=3,VLOOKUP(ch_verkettung!$J46,ch_fpre_dat!$A$2:$J$30000,7,FALSE),#N/A)))</f>
        <v>#N/A</v>
      </c>
      <c r="Q46" s="107" t="e">
        <f>IF($K46=1,VLOOKUP($J46,ch_hev_ung_dat!$A$2:$J$30000,8,FALSE),IF(ch_verkettung!$K46=2,VLOOKUP(ch_verkettung!$J46,ch_hev_dat!$A$2:$J$30000,8,FALSE),IF(ch_verkettung!$K46=3,VLOOKUP(ch_verkettung!$J46,ch_fpre_dat!$A$2:$J$30000,8,FALSE),#N/A)))</f>
        <v>#N/A</v>
      </c>
      <c r="S46" s="110" t="e">
        <f t="shared" si="4"/>
        <v>#N/A</v>
      </c>
      <c r="T46" s="110" t="e">
        <f t="shared" si="5"/>
        <v>#N/A</v>
      </c>
      <c r="U46" s="110" t="e">
        <f t="shared" si="6"/>
        <v>#N/A</v>
      </c>
      <c r="V46" s="110" t="e">
        <f t="shared" si="7"/>
        <v>#N/A</v>
      </c>
      <c r="W46" s="110" t="e">
        <f t="shared" si="8"/>
        <v>#N/A</v>
      </c>
      <c r="X46" s="110" t="e">
        <f>IF($K46=1,VLOOKUP($J46,ch_hev_ung_dat!$A$2:$J$30000,9,FALSE),IF(ch_verkettung!$K46=2,VLOOKUP(ch_verkettung!$J46,ch_hev_dat!$A$2:$J$30000,9,FALSE),IF(ch_verkettung!$K46=3,VLOOKUP(ch_verkettung!$J46,ch_fpre_dat!$A$2:$J$30000,9,FALSE),#N/A)))</f>
        <v>#N/A</v>
      </c>
      <c r="Z46" s="121"/>
      <c r="AC46" s="106" t="str">
        <f t="shared" si="9"/>
        <v>2008_2_f4_2</v>
      </c>
      <c r="AD46" s="106">
        <f t="shared" si="17"/>
        <v>2</v>
      </c>
      <c r="AE46" s="107" t="e">
        <f>IF($AD46=1,VLOOKUP($AC46,ch_hev_ung_dat!$A$2:$J$30000,10,FALSE),IF($AD46=2,VLOOKUP($AC46,ch_hev_dat!$A$2:$J$30000,10,FALSE),IF($AD46=3,VLOOKUP($AC46,ch_fpre_dat!$A$2:$J$30000,10,FALSE),#N/A)))</f>
        <v>#N/A</v>
      </c>
      <c r="AG46" s="182" t="s">
        <v>141</v>
      </c>
      <c r="AH46" s="111" t="e">
        <f t="shared" si="10"/>
        <v>#N/A</v>
      </c>
      <c r="AI46" s="111" t="e">
        <f t="shared" si="11"/>
        <v>#N/A</v>
      </c>
      <c r="AJ46" s="111">
        <f ca="1">IF(ISNUMBER(MIN($AH46,$AI46)+IF(UN§D($AH46&gt;$AI46,$AK$78=1),ABS($AH46-$AI46),0)),MIN($AH46,$AI46)+IF(AND($AH46&gt;$AI46,$AK$78=1),ABS($AH46-$AI46),0),AVERAGE(AJ45,AJ47))</f>
        <v>21.573297206455404</v>
      </c>
      <c r="AK46" s="111">
        <f t="shared" si="18"/>
        <v>10.79646775536785</v>
      </c>
      <c r="AL46" s="111">
        <f t="shared" si="19"/>
        <v>21.573297206455404</v>
      </c>
      <c r="AM46" s="111">
        <f t="shared" si="20"/>
        <v>0</v>
      </c>
    </row>
    <row r="47" spans="1:39" x14ac:dyDescent="0.2">
      <c r="A47" s="103" t="str">
        <f t="shared" si="0"/>
        <v>1987_4_f61_1</v>
      </c>
      <c r="B47" s="37" t="s">
        <v>176</v>
      </c>
      <c r="C47" s="37" t="s">
        <v>110</v>
      </c>
      <c r="D47" s="38">
        <v>0</v>
      </c>
      <c r="I47" s="182" t="s">
        <v>125</v>
      </c>
      <c r="J47" s="106" t="str">
        <f t="shared" si="3"/>
        <v>2007_4_f9_2</v>
      </c>
      <c r="K47" s="106">
        <f t="shared" si="16"/>
        <v>2</v>
      </c>
      <c r="L47" s="107">
        <f>IF(K47=1,VLOOKUP(J47,ch_hev_ung_dat!$A$2:$J$30000,10,FALSE),IF(ch_verkettung!K47=2,VLOOKUP(ch_verkettung!J47,ch_hev_dat!$A$2:$J$30000,10,FALSE),IF(ch_verkettung!K47=3,VLOOKUP(ch_verkettung!J47,ch_fpre_dat!$A$2:$J$30000,10,FALSE),#N/A)))</f>
        <v>10.345313125658842</v>
      </c>
      <c r="M47" s="107">
        <f>IF($K47=1,VLOOKUP($J47,ch_hev_ung_dat!$A$2:$J$30000,4,FALSE),IF(ch_verkettung!$K47=2,VLOOKUP(ch_verkettung!$J47,ch_hev_dat!$A$2:$J$30000,4,FALSE),IF(ch_verkettung!$K47=3,VLOOKUP(ch_verkettung!$J47,ch_fpre_dat!$A$2:$J$30000,4,FALSE),#N/A)))</f>
        <v>1.6102682560191692E-2</v>
      </c>
      <c r="N47" s="107">
        <f>IF($K47=1,VLOOKUP($J47,ch_hev_ung_dat!$A$2:$J$30000,5,FALSE),IF(ch_verkettung!$K47=2,VLOOKUP(ch_verkettung!$J47,ch_hev_dat!$A$2:$J$30000,5,FALSE),IF(ch_verkettung!$K47=3,VLOOKUP(ch_verkettung!$J47,ch_fpre_dat!$A$2:$J$30000,5,FALSE),#N/A)))</f>
        <v>0.19051534001546225</v>
      </c>
      <c r="O47" s="107">
        <f>IF($K47=1,VLOOKUP($J47,ch_hev_ung_dat!$A$2:$J$30000,6,FALSE),IF(ch_verkettung!$K47=2,VLOOKUP(ch_verkettung!$J47,ch_hev_dat!$A$2:$J$30000,6,FALSE),IF(ch_verkettung!$K47=3,VLOOKUP(ch_verkettung!$J47,ch_fpre_dat!$A$2:$J$30000,6,FALSE),#N/A)))</f>
        <v>0.48364670508808238</v>
      </c>
      <c r="P47" s="107">
        <f>IF($K47=1,VLOOKUP($J47,ch_hev_ung_dat!$A$2:$J$30000,7,FALSE),IF(ch_verkettung!$K47=2,VLOOKUP(ch_verkettung!$J47,ch_hev_dat!$A$2:$J$30000,7,FALSE),IF(ch_verkettung!$K47=3,VLOOKUP(ch_verkettung!$J47,ch_fpre_dat!$A$2:$J$30000,7,FALSE),#N/A)))</f>
        <v>0.27204375602993047</v>
      </c>
      <c r="Q47" s="107">
        <f>IF($K47=1,VLOOKUP($J47,ch_hev_ung_dat!$A$2:$J$30000,8,FALSE),IF(ch_verkettung!$K47=2,VLOOKUP(ch_verkettung!$J47,ch_hev_dat!$A$2:$J$30000,8,FALSE),IF(ch_verkettung!$K47=3,VLOOKUP(ch_verkettung!$J47,ch_fpre_dat!$A$2:$J$30000,8,FALSE),#N/A)))</f>
        <v>2.6485385521785639E-2</v>
      </c>
      <c r="S47" s="110">
        <f t="shared" si="4"/>
        <v>-1.6285176376516358E-2</v>
      </c>
      <c r="T47" s="110">
        <f t="shared" si="5"/>
        <v>-0.192674475385476</v>
      </c>
      <c r="U47" s="110">
        <f t="shared" si="6"/>
        <v>0.48912793671731247</v>
      </c>
      <c r="V47" s="110">
        <f t="shared" si="7"/>
        <v>0.27512686364629324</v>
      </c>
      <c r="W47" s="110">
        <f t="shared" si="8"/>
        <v>2.6785547874401947E-2</v>
      </c>
      <c r="X47" s="110">
        <f>IF($K47=1,VLOOKUP($J47,ch_hev_ung_dat!$A$2:$J$30000,9,FALSE),IF(ch_verkettung!$K47=2,VLOOKUP(ch_verkettung!$J47,ch_hev_dat!$A$2:$J$30000,9,FALSE),IF(ch_verkettung!$K47=3,VLOOKUP(ch_verkettung!$J47,ch_fpre_dat!$A$2:$J$30000,9,FALSE),#N/A)))</f>
        <v>65</v>
      </c>
      <c r="Z47" s="121"/>
      <c r="AC47" s="106" t="str">
        <f t="shared" si="9"/>
        <v>2008_4_f4_2</v>
      </c>
      <c r="AD47" s="106">
        <f t="shared" si="17"/>
        <v>3</v>
      </c>
      <c r="AE47" s="107">
        <f>IF($AD47=1,VLOOKUP($AC47,ch_hev_ung_dat!$A$2:$J$30000,10,FALSE),IF($AD47=2,VLOOKUP($AC47,ch_hev_dat!$A$2:$J$30000,10,FALSE),IF($AD47=3,VLOOKUP($AC47,ch_fpre_dat!$A$2:$J$30000,10,FALSE),#N/A)))</f>
        <v>16.659586501826716</v>
      </c>
      <c r="AG47" s="182" t="s">
        <v>125</v>
      </c>
      <c r="AH47" s="111">
        <f>VLOOKUP(AG47,$I$5:$L$60,4,FALSE)</f>
        <v>10.345313125658842</v>
      </c>
      <c r="AI47" s="111">
        <f>VLOOKUP(AG47,$I$5:$AE$60,23,FALSE)</f>
        <v>16.659586501826716</v>
      </c>
      <c r="AJ47" s="111">
        <f t="shared" ref="AJ47:AJ54" si="21">IF(ISNUMBER(MIN($AH47,$AI47)+IF(AND($AH47&gt;$AI47,$AK$78=1),ABS($AH47-$AI47),0)),MIN($AH47,$AI47)+IF(AND($AH47&gt;$AI47,$AK$78=1),ABS($AH47-$AI47),0),AVERAGE(AJ46,AJ48))</f>
        <v>10.345313125658842</v>
      </c>
      <c r="AK47" s="111">
        <f t="shared" si="18"/>
        <v>6.3142733761678738</v>
      </c>
      <c r="AL47" s="111">
        <f t="shared" si="19"/>
        <v>10.345313125658842</v>
      </c>
      <c r="AM47" s="111">
        <f t="shared" si="20"/>
        <v>0</v>
      </c>
    </row>
    <row r="48" spans="1:39" x14ac:dyDescent="0.2">
      <c r="A48" s="103" t="str">
        <f t="shared" si="0"/>
        <v>1987_4_lagE</v>
      </c>
      <c r="B48" s="37" t="s">
        <v>176</v>
      </c>
      <c r="C48" s="37" t="s">
        <v>226</v>
      </c>
      <c r="D48" s="38">
        <v>1</v>
      </c>
      <c r="I48" s="182" t="s">
        <v>48</v>
      </c>
      <c r="J48" s="106" t="str">
        <f t="shared" si="3"/>
        <v>2008_2_f9_2</v>
      </c>
      <c r="K48" s="106">
        <f t="shared" si="16"/>
        <v>2</v>
      </c>
      <c r="L48" s="107" t="e">
        <f>IF(K48=1,VLOOKUP(J48,ch_hev_ung_dat!$A$2:$J$30000,10,FALSE),IF(ch_verkettung!K48=2,VLOOKUP(ch_verkettung!J48,ch_hev_dat!$A$2:$J$30000,10,FALSE),IF(ch_verkettung!K48=3,VLOOKUP(ch_verkettung!J48,ch_fpre_dat!$A$2:$J$30000,10,FALSE),#N/A)))</f>
        <v>#N/A</v>
      </c>
      <c r="M48" s="107" t="e">
        <f>IF($K48=1,VLOOKUP($J48,ch_hev_ung_dat!$A$2:$J$30000,4,FALSE),IF(ch_verkettung!$K48=2,VLOOKUP(ch_verkettung!$J48,ch_hev_dat!$A$2:$J$30000,4,FALSE),IF(ch_verkettung!$K48=3,VLOOKUP(ch_verkettung!$J48,ch_fpre_dat!$A$2:$J$30000,4,FALSE),#N/A)))</f>
        <v>#N/A</v>
      </c>
      <c r="N48" s="107" t="e">
        <f>IF($K48=1,VLOOKUP($J48,ch_hev_ung_dat!$A$2:$J$30000,5,FALSE),IF(ch_verkettung!$K48=2,VLOOKUP(ch_verkettung!$J48,ch_hev_dat!$A$2:$J$30000,5,FALSE),IF(ch_verkettung!$K48=3,VLOOKUP(ch_verkettung!$J48,ch_fpre_dat!$A$2:$J$30000,5,FALSE),#N/A)))</f>
        <v>#N/A</v>
      </c>
      <c r="O48" s="107" t="e">
        <f>IF($K48=1,VLOOKUP($J48,ch_hev_ung_dat!$A$2:$J$30000,6,FALSE),IF(ch_verkettung!$K48=2,VLOOKUP(ch_verkettung!$J48,ch_hev_dat!$A$2:$J$30000,6,FALSE),IF(ch_verkettung!$K48=3,VLOOKUP(ch_verkettung!$J48,ch_fpre_dat!$A$2:$J$30000,6,FALSE),#N/A)))</f>
        <v>#N/A</v>
      </c>
      <c r="P48" s="107" t="e">
        <f>IF($K48=1,VLOOKUP($J48,ch_hev_ung_dat!$A$2:$J$30000,7,FALSE),IF(ch_verkettung!$K48=2,VLOOKUP(ch_verkettung!$J48,ch_hev_dat!$A$2:$J$30000,7,FALSE),IF(ch_verkettung!$K48=3,VLOOKUP(ch_verkettung!$J48,ch_fpre_dat!$A$2:$J$30000,7,FALSE),#N/A)))</f>
        <v>#N/A</v>
      </c>
      <c r="Q48" s="107" t="e">
        <f>IF($K48=1,VLOOKUP($J48,ch_hev_ung_dat!$A$2:$J$30000,8,FALSE),IF(ch_verkettung!$K48=2,VLOOKUP(ch_verkettung!$J48,ch_hev_dat!$A$2:$J$30000,8,FALSE),IF(ch_verkettung!$K48=3,VLOOKUP(ch_verkettung!$J48,ch_fpre_dat!$A$2:$J$30000,8,FALSE),#N/A)))</f>
        <v>#N/A</v>
      </c>
      <c r="S48" s="110" t="e">
        <f t="shared" si="4"/>
        <v>#N/A</v>
      </c>
      <c r="T48" s="110" t="e">
        <f t="shared" si="5"/>
        <v>#N/A</v>
      </c>
      <c r="U48" s="110" t="e">
        <f t="shared" si="6"/>
        <v>#N/A</v>
      </c>
      <c r="V48" s="110" t="e">
        <f t="shared" si="7"/>
        <v>#N/A</v>
      </c>
      <c r="W48" s="110" t="e">
        <f t="shared" si="8"/>
        <v>#N/A</v>
      </c>
      <c r="X48" s="110" t="e">
        <f>IF($K48=1,VLOOKUP($J48,ch_hev_ung_dat!$A$2:$J$30000,9,FALSE),IF(ch_verkettung!$K48=2,VLOOKUP(ch_verkettung!$J48,ch_hev_dat!$A$2:$J$30000,9,FALSE),IF(ch_verkettung!$K48=3,VLOOKUP(ch_verkettung!$J48,ch_fpre_dat!$A$2:$J$30000,9,FALSE),#N/A)))</f>
        <v>#N/A</v>
      </c>
      <c r="Z48" s="121"/>
      <c r="AC48" s="106" t="str">
        <f t="shared" si="9"/>
        <v>2009_2_f4_2</v>
      </c>
      <c r="AD48" s="106">
        <f t="shared" si="17"/>
        <v>3</v>
      </c>
      <c r="AE48" s="107">
        <f>IF($AD48=1,VLOOKUP($AC48,ch_hev_ung_dat!$A$2:$J$30000,10,FALSE),IF($AD48=2,VLOOKUP($AC48,ch_hev_dat!$A$2:$J$30000,10,FALSE),IF($AD48=3,VLOOKUP($AC48,ch_fpre_dat!$A$2:$J$30000,10,FALSE),#N/A)))</f>
        <v>6.0971874819536893</v>
      </c>
      <c r="AG48" s="182" t="s">
        <v>48</v>
      </c>
      <c r="AH48" s="111" t="e">
        <f t="shared" si="10"/>
        <v>#N/A</v>
      </c>
      <c r="AI48" s="111">
        <f t="shared" si="11"/>
        <v>6.0971874819536893</v>
      </c>
      <c r="AJ48" s="111">
        <f t="shared" si="21"/>
        <v>-2.5760978669677286</v>
      </c>
      <c r="AK48" s="111">
        <f t="shared" si="18"/>
        <v>18.911352564674843</v>
      </c>
      <c r="AL48" s="111">
        <f t="shared" si="19"/>
        <v>-2.5760978669677286</v>
      </c>
      <c r="AM48" s="111">
        <f t="shared" si="20"/>
        <v>0</v>
      </c>
    </row>
    <row r="49" spans="1:39" x14ac:dyDescent="0.2">
      <c r="A49" s="103" t="str">
        <f t="shared" si="0"/>
        <v>1987_4_lagI</v>
      </c>
      <c r="B49" s="37" t="s">
        <v>176</v>
      </c>
      <c r="C49" s="37" t="s">
        <v>227</v>
      </c>
      <c r="D49" s="38">
        <v>1</v>
      </c>
      <c r="I49" s="182" t="s">
        <v>49</v>
      </c>
      <c r="J49" s="106" t="str">
        <f t="shared" si="3"/>
        <v>2008_4_f9_2</v>
      </c>
      <c r="K49" s="106">
        <f t="shared" si="16"/>
        <v>3</v>
      </c>
      <c r="L49" s="107">
        <f>IF(K49=1,VLOOKUP(J49,ch_hev_ung_dat!$A$2:$J$30000,10,FALSE),IF(ch_verkettung!K49=2,VLOOKUP(ch_verkettung!J49,ch_hev_dat!$A$2:$J$30000,10,FALSE),IF(ch_verkettung!K49=3,VLOOKUP(ch_verkettung!J49,ch_fpre_dat!$A$2:$J$30000,10,FALSE),#N/A)))</f>
        <v>-15.4975088595943</v>
      </c>
      <c r="M49" s="107">
        <f>IF($K49=1,VLOOKUP($J49,ch_hev_ung_dat!$A$2:$J$30000,4,FALSE),IF(ch_verkettung!$K49=2,VLOOKUP(ch_verkettung!$J49,ch_hev_dat!$A$2:$J$30000,4,FALSE),IF(ch_verkettung!$K49=3,VLOOKUP(ch_verkettung!$J49,ch_fpre_dat!$A$2:$J$30000,4,FALSE),#N/A)))</f>
        <v>0</v>
      </c>
      <c r="N49" s="107">
        <f>IF($K49=1,VLOOKUP($J49,ch_hev_ung_dat!$A$2:$J$30000,5,FALSE),IF(ch_verkettung!$K49=2,VLOOKUP(ch_verkettung!$J49,ch_hev_dat!$A$2:$J$30000,5,FALSE),IF(ch_verkettung!$K49=3,VLOOKUP(ch_verkettung!$J49,ch_fpre_dat!$A$2:$J$30000,5,FALSE),#N/A)))</f>
        <v>0.26736710964467664</v>
      </c>
      <c r="O49" s="107">
        <f>IF($K49=1,VLOOKUP($J49,ch_hev_ung_dat!$A$2:$J$30000,6,FALSE),IF(ch_verkettung!$K49=2,VLOOKUP(ch_verkettung!$J49,ch_hev_dat!$A$2:$J$30000,6,FALSE),IF(ch_verkettung!$K49=3,VLOOKUP(ch_verkettung!$J49,ch_fpre_dat!$A$2:$J$30000,6,FALSE),#N/A)))</f>
        <v>0.70526933815251092</v>
      </c>
      <c r="P49" s="107">
        <f>IF($K49=1,VLOOKUP($J49,ch_hev_ung_dat!$A$2:$J$30000,7,FALSE),IF(ch_verkettung!$K49=2,VLOOKUP(ch_verkettung!$J49,ch_hev_dat!$A$2:$J$30000,7,FALSE),IF(ch_verkettung!$K49=3,VLOOKUP(ch_verkettung!$J49,ch_fpre_dat!$A$2:$J$30000,7,FALSE),#N/A)))</f>
        <v>0.10098286199181135</v>
      </c>
      <c r="Q49" s="107">
        <f>IF($K49=1,VLOOKUP($J49,ch_hev_ung_dat!$A$2:$J$30000,8,FALSE),IF(ch_verkettung!$K49=2,VLOOKUP(ch_verkettung!$J49,ch_hev_dat!$A$2:$J$30000,8,FALSE),IF(ch_verkettung!$K49=3,VLOOKUP(ch_verkettung!$J49,ch_fpre_dat!$A$2:$J$30000,8,FALSE),#N/A)))</f>
        <v>0</v>
      </c>
      <c r="S49" s="110">
        <f t="shared" si="4"/>
        <v>0</v>
      </c>
      <c r="T49" s="110">
        <f t="shared" si="5"/>
        <v>-0.24903343969961098</v>
      </c>
      <c r="U49" s="110">
        <f t="shared" si="6"/>
        <v>0.65690820919672099</v>
      </c>
      <c r="V49" s="110">
        <f t="shared" si="7"/>
        <v>9.4058351103667975E-2</v>
      </c>
      <c r="W49" s="110">
        <f t="shared" si="8"/>
        <v>0</v>
      </c>
      <c r="X49" s="110">
        <f>IF($K49=1,VLOOKUP($J49,ch_hev_ung_dat!$A$2:$J$30000,9,FALSE),IF(ch_verkettung!$K49=2,VLOOKUP(ch_verkettung!$J49,ch_hev_dat!$A$2:$J$30000,9,FALSE),IF(ch_verkettung!$K49=3,VLOOKUP(ch_verkettung!$J49,ch_fpre_dat!$A$2:$J$30000,9,FALSE),#N/A)))</f>
        <v>90</v>
      </c>
      <c r="Z49" s="121"/>
      <c r="AC49" s="106" t="str">
        <f t="shared" si="9"/>
        <v>2009_4_f4_2</v>
      </c>
      <c r="AD49" s="106">
        <f t="shared" si="17"/>
        <v>3</v>
      </c>
      <c r="AE49" s="107">
        <f>IF($AD49=1,VLOOKUP($AC49,ch_hev_ung_dat!$A$2:$J$30000,10,FALSE),IF($AD49=2,VLOOKUP($AC49,ch_hev_dat!$A$2:$J$30000,10,FALSE),IF($AD49=3,VLOOKUP($AC49,ch_fpre_dat!$A$2:$J$30000,10,FALSE),#N/A)))</f>
        <v>16.010922893587512</v>
      </c>
      <c r="AG49" s="182" t="s">
        <v>49</v>
      </c>
      <c r="AH49" s="111">
        <f t="shared" ref="AH49:AH60" si="22">VLOOKUP(AG49,$I$5:$L$60,4,FALSE)</f>
        <v>-15.4975088595943</v>
      </c>
      <c r="AI49" s="111">
        <f t="shared" ref="AI49:AI58" si="23">VLOOKUP(AG49,$I$5:$AE$60,23,FALSE)</f>
        <v>16.010922893587512</v>
      </c>
      <c r="AJ49" s="111">
        <f t="shared" si="21"/>
        <v>-15.4975088595943</v>
      </c>
      <c r="AK49" s="111">
        <f t="shared" si="18"/>
        <v>31.50843175318181</v>
      </c>
      <c r="AL49" s="111">
        <f t="shared" si="19"/>
        <v>-15.4975088595943</v>
      </c>
      <c r="AM49" s="111">
        <f t="shared" si="20"/>
        <v>0</v>
      </c>
    </row>
    <row r="50" spans="1:39" x14ac:dyDescent="0.2">
      <c r="A50" s="103" t="str">
        <f t="shared" si="0"/>
        <v>1988_2_f9_1</v>
      </c>
      <c r="B50" s="37" t="s">
        <v>199</v>
      </c>
      <c r="C50" s="37" t="s">
        <v>4</v>
      </c>
      <c r="D50" s="38">
        <v>1</v>
      </c>
      <c r="I50" s="182" t="s">
        <v>50</v>
      </c>
      <c r="J50" s="106" t="str">
        <f t="shared" si="3"/>
        <v>2009_2_f9_2</v>
      </c>
      <c r="K50" s="106">
        <f t="shared" si="16"/>
        <v>3</v>
      </c>
      <c r="L50" s="107">
        <f>IF(K50=1,VLOOKUP(J50,ch_hev_ung_dat!$A$2:$J$30000,10,FALSE),IF(ch_verkettung!K50=2,VLOOKUP(ch_verkettung!J50,ch_hev_dat!$A$2:$J$30000,10,FALSE),IF(ch_verkettung!K50=3,VLOOKUP(ch_verkettung!J50,ch_fpre_dat!$A$2:$J$30000,10,FALSE),#N/A)))</f>
        <v>-19.421996323183997</v>
      </c>
      <c r="M50" s="107">
        <f>IF($K50=1,VLOOKUP($J50,ch_hev_ung_dat!$A$2:$J$30000,4,FALSE),IF(ch_verkettung!$K50=2,VLOOKUP(ch_verkettung!$J50,ch_hev_dat!$A$2:$J$30000,4,FALSE),IF(ch_verkettung!$K50=3,VLOOKUP(ch_verkettung!$J50,ch_fpre_dat!$A$2:$J$30000,4,FALSE),#N/A)))</f>
        <v>0</v>
      </c>
      <c r="N50" s="107">
        <f>IF($K50=1,VLOOKUP($J50,ch_hev_ung_dat!$A$2:$J$30000,5,FALSE),IF(ch_verkettung!$K50=2,VLOOKUP(ch_verkettung!$J50,ch_hev_dat!$A$2:$J$30000,5,FALSE),IF(ch_verkettung!$K50=3,VLOOKUP(ch_verkettung!$J50,ch_fpre_dat!$A$2:$J$30000,5,FALSE),#N/A)))</f>
        <v>0.37955320166900358</v>
      </c>
      <c r="O50" s="107">
        <f>IF($K50=1,VLOOKUP($J50,ch_hev_ung_dat!$A$2:$J$30000,6,FALSE),IF(ch_verkettung!$K50=2,VLOOKUP(ch_verkettung!$J50,ch_hev_dat!$A$2:$J$30000,6,FALSE),IF(ch_verkettung!$K50=3,VLOOKUP(ch_verkettung!$J50,ch_fpre_dat!$A$2:$J$30000,6,FALSE),#N/A)))</f>
        <v>0.85643521709282033</v>
      </c>
      <c r="P50" s="107">
        <f>IF($K50=1,VLOOKUP($J50,ch_hev_ung_dat!$A$2:$J$30000,7,FALSE),IF(ch_verkettung!$K50=2,VLOOKUP(ch_verkettung!$J50,ch_hev_dat!$A$2:$J$30000,7,FALSE),IF(ch_verkettung!$K50=3,VLOOKUP(ch_verkettung!$J50,ch_fpre_dat!$A$2:$J$30000,7,FALSE),#N/A)))</f>
        <v>0.11681229649233414</v>
      </c>
      <c r="Q50" s="107">
        <f>IF($K50=1,VLOOKUP($J50,ch_hev_ung_dat!$A$2:$J$30000,8,FALSE),IF(ch_verkettung!$K50=2,VLOOKUP(ch_verkettung!$J50,ch_hev_dat!$A$2:$J$30000,8,FALSE),IF(ch_verkettung!$K50=3,VLOOKUP(ch_verkettung!$J50,ch_fpre_dat!$A$2:$J$30000,8,FALSE),#N/A)))</f>
        <v>0</v>
      </c>
      <c r="S50" s="110">
        <f t="shared" si="4"/>
        <v>0</v>
      </c>
      <c r="T50" s="110">
        <f t="shared" si="5"/>
        <v>-0.28056845135367542</v>
      </c>
      <c r="U50" s="110">
        <f t="shared" si="6"/>
        <v>0.63308306052448915</v>
      </c>
      <c r="V50" s="110">
        <f t="shared" si="7"/>
        <v>8.6348488121835432E-2</v>
      </c>
      <c r="W50" s="110">
        <f t="shared" si="8"/>
        <v>0</v>
      </c>
      <c r="X50" s="110">
        <f>IF($K50=1,VLOOKUP($J50,ch_hev_ung_dat!$A$2:$J$30000,9,FALSE),IF(ch_verkettung!$K50=2,VLOOKUP(ch_verkettung!$J50,ch_hev_dat!$A$2:$J$30000,9,FALSE),IF(ch_verkettung!$K50=3,VLOOKUP(ch_verkettung!$J50,ch_fpre_dat!$A$2:$J$30000,9,FALSE),#N/A)))</f>
        <v>106</v>
      </c>
      <c r="Z50" s="121"/>
      <c r="AC50" s="106" t="str">
        <f t="shared" si="9"/>
        <v>2010_2_f4_2</v>
      </c>
      <c r="AD50" s="106">
        <f t="shared" si="17"/>
        <v>3</v>
      </c>
      <c r="AE50" s="107">
        <f>IF($AD50=1,VLOOKUP($AC50,ch_hev_ung_dat!$A$2:$J$30000,10,FALSE),IF($AD50=2,VLOOKUP($AC50,ch_hev_dat!$A$2:$J$30000,10,FALSE),IF($AD50=3,VLOOKUP($AC50,ch_fpre_dat!$A$2:$J$30000,10,FALSE),#N/A)))</f>
        <v>44.138347803370486</v>
      </c>
      <c r="AG50" s="182" t="s">
        <v>50</v>
      </c>
      <c r="AH50" s="111">
        <f t="shared" si="22"/>
        <v>-19.421996323183997</v>
      </c>
      <c r="AI50" s="111">
        <f t="shared" si="23"/>
        <v>44.138347803370486</v>
      </c>
      <c r="AJ50" s="111">
        <f t="shared" si="21"/>
        <v>-19.421996323183997</v>
      </c>
      <c r="AK50" s="111">
        <f t="shared" si="18"/>
        <v>63.560344126554483</v>
      </c>
      <c r="AL50" s="111">
        <f t="shared" si="19"/>
        <v>-19.421996323183997</v>
      </c>
      <c r="AM50" s="111">
        <f t="shared" si="20"/>
        <v>0</v>
      </c>
    </row>
    <row r="51" spans="1:39" x14ac:dyDescent="0.2">
      <c r="A51" s="103" t="str">
        <f t="shared" si="0"/>
        <v>1988_2_f9_2</v>
      </c>
      <c r="B51" s="37" t="s">
        <v>199</v>
      </c>
      <c r="C51" s="37" t="s">
        <v>5</v>
      </c>
      <c r="D51" s="38">
        <v>1</v>
      </c>
      <c r="I51" s="182" t="s">
        <v>51</v>
      </c>
      <c r="J51" s="106" t="str">
        <f t="shared" si="3"/>
        <v>2009_4_f9_2</v>
      </c>
      <c r="K51" s="106">
        <f t="shared" si="16"/>
        <v>3</v>
      </c>
      <c r="L51" s="107">
        <f>IF(K51=1,VLOOKUP(J51,ch_hev_ung_dat!$A$2:$J$30000,10,FALSE),IF(ch_verkettung!K51=2,VLOOKUP(ch_verkettung!J51,ch_hev_dat!$A$2:$J$30000,10,FALSE),IF(ch_verkettung!K51=3,VLOOKUP(ch_verkettung!J51,ch_fpre_dat!$A$2:$J$30000,10,FALSE),#N/A)))</f>
        <v>-8.3917333865371457</v>
      </c>
      <c r="M51" s="107">
        <f>IF($K51=1,VLOOKUP($J51,ch_hev_ung_dat!$A$2:$J$30000,4,FALSE),IF(ch_verkettung!$K51=2,VLOOKUP(ch_verkettung!$J51,ch_hev_dat!$A$2:$J$30000,4,FALSE),IF(ch_verkettung!$K51=3,VLOOKUP(ch_verkettung!$J51,ch_fpre_dat!$A$2:$J$30000,4,FALSE),#N/A)))</f>
        <v>2.3514262884815729E-2</v>
      </c>
      <c r="N51" s="107">
        <f>IF($K51=1,VLOOKUP($J51,ch_hev_ung_dat!$A$2:$J$30000,5,FALSE),IF(ch_verkettung!$K51=2,VLOOKUP(ch_verkettung!$J51,ch_hev_dat!$A$2:$J$30000,5,FALSE),IF(ch_verkettung!$K51=3,VLOOKUP(ch_verkettung!$J51,ch_fpre_dat!$A$2:$J$30000,5,FALSE),#N/A)))</f>
        <v>0.90943559541883201</v>
      </c>
      <c r="O51" s="107">
        <f>IF($K51=1,VLOOKUP($J51,ch_hev_ung_dat!$A$2:$J$30000,6,FALSE),IF(ch_verkettung!$K51=2,VLOOKUP(ch_verkettung!$J51,ch_hev_dat!$A$2:$J$30000,6,FALSE),IF(ch_verkettung!$K51=3,VLOOKUP(ch_verkettung!$J51,ch_fpre_dat!$A$2:$J$30000,6,FALSE),#N/A)))</f>
        <v>2.0828607375524979</v>
      </c>
      <c r="P51" s="107">
        <f>IF($K51=1,VLOOKUP($J51,ch_hev_ung_dat!$A$2:$J$30000,7,FALSE),IF(ch_verkettung!$K51=2,VLOOKUP(ch_verkettung!$J51,ch_hev_dat!$A$2:$J$30000,7,FALSE),IF(ch_verkettung!$K51=3,VLOOKUP(ch_verkettung!$J51,ch_fpre_dat!$A$2:$J$30000,7,FALSE),#N/A)))</f>
        <v>0.64892894925199418</v>
      </c>
      <c r="Q51" s="107">
        <f>IF($K51=1,VLOOKUP($J51,ch_hev_ung_dat!$A$2:$J$30000,8,FALSE),IF(ch_verkettung!$K51=2,VLOOKUP(ch_verkettung!$J51,ch_hev_dat!$A$2:$J$30000,8,FALSE),IF(ch_verkettung!$K51=3,VLOOKUP(ch_verkettung!$J51,ch_fpre_dat!$A$2:$J$30000,8,FALSE),#N/A)))</f>
        <v>0</v>
      </c>
      <c r="S51" s="110">
        <f t="shared" si="4"/>
        <v>-6.4163530846833659E-3</v>
      </c>
      <c r="T51" s="110">
        <f t="shared" si="5"/>
        <v>-0.24815831636187838</v>
      </c>
      <c r="U51" s="110">
        <f t="shared" si="6"/>
        <v>0.5683516418875646</v>
      </c>
      <c r="V51" s="110">
        <f t="shared" si="7"/>
        <v>0.17707368866587364</v>
      </c>
      <c r="W51" s="110">
        <f t="shared" si="8"/>
        <v>0</v>
      </c>
      <c r="X51" s="110">
        <f>IF($K51=1,VLOOKUP($J51,ch_hev_ung_dat!$A$2:$J$30000,9,FALSE),IF(ch_verkettung!$K51=2,VLOOKUP(ch_verkettung!$J51,ch_hev_dat!$A$2:$J$30000,9,FALSE),IF(ch_verkettung!$K51=3,VLOOKUP(ch_verkettung!$J51,ch_fpre_dat!$A$2:$J$30000,9,FALSE),#N/A)))</f>
        <v>295</v>
      </c>
      <c r="AC51" s="106" t="str">
        <f t="shared" si="9"/>
        <v>2010_4_f4_2</v>
      </c>
      <c r="AD51" s="106">
        <f t="shared" si="17"/>
        <v>3</v>
      </c>
      <c r="AE51" s="107">
        <f>IF($AD51=1,VLOOKUP($AC51,ch_hev_ung_dat!$A$2:$J$30000,10,FALSE),IF($AD51=2,VLOOKUP($AC51,ch_hev_dat!$A$2:$J$30000,10,FALSE),IF($AD51=3,VLOOKUP($AC51,ch_fpre_dat!$A$2:$J$30000,10,FALSE),#N/A)))</f>
        <v>59.108656849928742</v>
      </c>
      <c r="AG51" s="182" t="s">
        <v>51</v>
      </c>
      <c r="AH51" s="111">
        <f t="shared" si="22"/>
        <v>-8.3917333865371457</v>
      </c>
      <c r="AI51" s="111">
        <f t="shared" si="23"/>
        <v>59.108656849928742</v>
      </c>
      <c r="AJ51" s="111">
        <f t="shared" si="21"/>
        <v>-8.3917333865371457</v>
      </c>
      <c r="AK51" s="111">
        <f t="shared" si="18"/>
        <v>67.50039023646589</v>
      </c>
      <c r="AL51" s="111">
        <f t="shared" si="19"/>
        <v>-8.3917333865371457</v>
      </c>
      <c r="AM51" s="111">
        <f t="shared" si="20"/>
        <v>0</v>
      </c>
    </row>
    <row r="52" spans="1:39" x14ac:dyDescent="0.2">
      <c r="A52" s="103" t="str">
        <f t="shared" si="0"/>
        <v>1988_2_f9_3</v>
      </c>
      <c r="B52" s="37" t="s">
        <v>199</v>
      </c>
      <c r="C52" s="37" t="s">
        <v>6</v>
      </c>
      <c r="D52" s="38">
        <v>1</v>
      </c>
      <c r="I52" s="182" t="s">
        <v>52</v>
      </c>
      <c r="J52" s="106" t="str">
        <f t="shared" si="3"/>
        <v>2010_2_f9_2</v>
      </c>
      <c r="K52" s="106">
        <f t="shared" si="16"/>
        <v>3</v>
      </c>
      <c r="L52" s="107">
        <f>IF(K52=1,VLOOKUP(J52,ch_hev_ung_dat!$A$2:$J$30000,10,FALSE),IF(ch_verkettung!K52=2,VLOOKUP(ch_verkettung!J52,ch_hev_dat!$A$2:$J$30000,10,FALSE),IF(ch_verkettung!K52=3,VLOOKUP(ch_verkettung!J52,ch_fpre_dat!$A$2:$J$30000,10,FALSE),#N/A)))</f>
        <v>17.185203663735397</v>
      </c>
      <c r="M52" s="107">
        <f>IF($K52=1,VLOOKUP($J52,ch_hev_ung_dat!$A$2:$J$30000,4,FALSE),IF(ch_verkettung!$K52=2,VLOOKUP(ch_verkettung!$J52,ch_hev_dat!$A$2:$J$30000,4,FALSE),IF(ch_verkettung!$K52=3,VLOOKUP(ch_verkettung!$J52,ch_fpre_dat!$A$2:$J$30000,4,FALSE),#N/A)))</f>
        <v>0</v>
      </c>
      <c r="N52" s="107">
        <f>IF($K52=1,VLOOKUP($J52,ch_hev_ung_dat!$A$2:$J$30000,5,FALSE),IF(ch_verkettung!$K52=2,VLOOKUP(ch_verkettung!$J52,ch_hev_dat!$A$2:$J$30000,5,FALSE),IF(ch_verkettung!$K52=3,VLOOKUP(ch_verkettung!$J52,ch_fpre_dat!$A$2:$J$30000,5,FALSE),#N/A)))</f>
        <v>0.65133592020423958</v>
      </c>
      <c r="O52" s="107">
        <f>IF($K52=1,VLOOKUP($J52,ch_hev_ung_dat!$A$2:$J$30000,6,FALSE),IF(ch_verkettung!$K52=2,VLOOKUP(ch_verkettung!$J52,ch_hev_dat!$A$2:$J$30000,6,FALSE),IF(ch_verkettung!$K52=3,VLOOKUP(ch_verkettung!$J52,ch_fpre_dat!$A$2:$J$30000,6,FALSE),#N/A)))</f>
        <v>3.9814071534575937</v>
      </c>
      <c r="P52" s="107">
        <f>IF($K52=1,VLOOKUP($J52,ch_hev_ung_dat!$A$2:$J$30000,7,FALSE),IF(ch_verkettung!$K52=2,VLOOKUP(ch_verkettung!$J52,ch_hev_dat!$A$2:$J$30000,7,FALSE),IF(ch_verkettung!$K52=3,VLOOKUP(ch_verkettung!$J52,ch_fpre_dat!$A$2:$J$30000,7,FALSE),#N/A)))</f>
        <v>1.6688765120110334</v>
      </c>
      <c r="Q52" s="107">
        <f>IF($K52=1,VLOOKUP($J52,ch_hev_ung_dat!$A$2:$J$30000,8,FALSE),IF(ch_verkettung!$K52=2,VLOOKUP(ch_verkettung!$J52,ch_hev_dat!$A$2:$J$30000,8,FALSE),IF(ch_verkettung!$K52=3,VLOOKUP(ch_verkettung!$J52,ch_fpre_dat!$A$2:$J$30000,8,FALSE),#N/A)))</f>
        <v>3.5776955375440116E-2</v>
      </c>
      <c r="S52" s="110">
        <f t="shared" si="4"/>
        <v>0</v>
      </c>
      <c r="T52" s="110">
        <f t="shared" si="5"/>
        <v>-0.10277657646723462</v>
      </c>
      <c r="U52" s="110">
        <f t="shared" si="6"/>
        <v>0.62824018154290917</v>
      </c>
      <c r="V52" s="110">
        <f t="shared" si="7"/>
        <v>0.2633378708751235</v>
      </c>
      <c r="W52" s="110">
        <f t="shared" si="8"/>
        <v>5.6453711147325539E-3</v>
      </c>
      <c r="X52" s="110">
        <f>IF($K52=1,VLOOKUP($J52,ch_hev_ung_dat!$A$2:$J$30000,9,FALSE),IF(ch_verkettung!$K52=2,VLOOKUP(ch_verkettung!$J52,ch_hev_dat!$A$2:$J$30000,9,FALSE),IF(ch_verkettung!$K52=3,VLOOKUP(ch_verkettung!$J52,ch_fpre_dat!$A$2:$J$30000,9,FALSE),#N/A)))</f>
        <v>458</v>
      </c>
      <c r="AC52" s="106" t="str">
        <f t="shared" si="9"/>
        <v>2011_2_f4_2</v>
      </c>
      <c r="AD52" s="106">
        <f t="shared" si="17"/>
        <v>3</v>
      </c>
      <c r="AE52" s="107">
        <f>IF($AD52=1,VLOOKUP($AC52,ch_hev_ung_dat!$A$2:$J$30000,10,FALSE),IF($AD52=2,VLOOKUP($AC52,ch_hev_dat!$A$2:$J$30000,10,FALSE),IF($AD52=3,VLOOKUP($AC52,ch_fpre_dat!$A$2:$J$30000,10,FALSE),#N/A)))</f>
        <v>64.003551972374822</v>
      </c>
      <c r="AG52" s="182" t="s">
        <v>52</v>
      </c>
      <c r="AH52" s="111">
        <f t="shared" si="22"/>
        <v>17.185203663735397</v>
      </c>
      <c r="AI52" s="111">
        <f t="shared" si="23"/>
        <v>64.003551972374822</v>
      </c>
      <c r="AJ52" s="111">
        <f t="shared" si="21"/>
        <v>17.185203663735397</v>
      </c>
      <c r="AK52" s="111">
        <f t="shared" si="18"/>
        <v>46.818348308639429</v>
      </c>
      <c r="AL52" s="111">
        <f t="shared" si="19"/>
        <v>17.185203663735397</v>
      </c>
      <c r="AM52" s="111">
        <f t="shared" si="20"/>
        <v>0</v>
      </c>
    </row>
    <row r="53" spans="1:39" x14ac:dyDescent="0.2">
      <c r="A53" s="103" t="str">
        <f t="shared" si="0"/>
        <v>1988_2_f9_4</v>
      </c>
      <c r="B53" s="37" t="s">
        <v>199</v>
      </c>
      <c r="C53" s="37" t="s">
        <v>7</v>
      </c>
      <c r="D53" s="38">
        <v>1</v>
      </c>
      <c r="I53" s="182" t="s">
        <v>53</v>
      </c>
      <c r="J53" s="106" t="str">
        <f t="shared" si="3"/>
        <v>2010_4_f9_2</v>
      </c>
      <c r="K53" s="106">
        <f t="shared" si="16"/>
        <v>3</v>
      </c>
      <c r="L53" s="107">
        <f>IF(K53=1,VLOOKUP(J53,ch_hev_ung_dat!$A$2:$J$30000,10,FALSE),IF(ch_verkettung!K53=2,VLOOKUP(ch_verkettung!J53,ch_hev_dat!$A$2:$J$30000,10,FALSE),IF(ch_verkettung!K53=3,VLOOKUP(ch_verkettung!J53,ch_fpre_dat!$A$2:$J$30000,10,FALSE),#N/A)))</f>
        <v>33.736306523302183</v>
      </c>
      <c r="M53" s="107">
        <f>IF($K53=1,VLOOKUP($J53,ch_hev_ung_dat!$A$2:$J$30000,4,FALSE),IF(ch_verkettung!$K53=2,VLOOKUP(ch_verkettung!$J53,ch_hev_dat!$A$2:$J$30000,4,FALSE),IF(ch_verkettung!$K53=3,VLOOKUP(ch_verkettung!$J53,ch_fpre_dat!$A$2:$J$30000,4,FALSE),#N/A)))</f>
        <v>0</v>
      </c>
      <c r="N53" s="107">
        <f>IF($K53=1,VLOOKUP($J53,ch_hev_ung_dat!$A$2:$J$30000,5,FALSE),IF(ch_verkettung!$K53=2,VLOOKUP(ch_verkettung!$J53,ch_hev_dat!$A$2:$J$30000,5,FALSE),IF(ch_verkettung!$K53=3,VLOOKUP(ch_verkettung!$J53,ch_fpre_dat!$A$2:$J$30000,5,FALSE),#N/A)))</f>
        <v>0.49186445198431983</v>
      </c>
      <c r="O53" s="107">
        <f>IF($K53=1,VLOOKUP($J53,ch_hev_ung_dat!$A$2:$J$30000,6,FALSE),IF(ch_verkettung!$K53=2,VLOOKUP(ch_verkettung!$J53,ch_hev_dat!$A$2:$J$30000,6,FALSE),IF(ch_verkettung!$K53=3,VLOOKUP(ch_verkettung!$J53,ch_fpre_dat!$A$2:$J$30000,6,FALSE),#N/A)))</f>
        <v>5.2943197926421899</v>
      </c>
      <c r="P53" s="107">
        <f>IF($K53=1,VLOOKUP($J53,ch_hev_ung_dat!$A$2:$J$30000,7,FALSE),IF(ch_verkettung!$K53=2,VLOOKUP(ch_verkettung!$J53,ch_hev_dat!$A$2:$J$30000,7,FALSE),IF(ch_verkettung!$K53=3,VLOOKUP(ch_verkettung!$J53,ch_fpre_dat!$A$2:$J$30000,7,FALSE),#N/A)))</f>
        <v>3.3798951843029146</v>
      </c>
      <c r="Q53" s="107">
        <f>IF($K53=1,VLOOKUP($J53,ch_hev_ung_dat!$A$2:$J$30000,8,FALSE),IF(ch_verkettung!$K53=2,VLOOKUP(ch_verkettung!$J53,ch_hev_dat!$A$2:$J$30000,8,FALSE),IF(ch_verkettung!$K53=3,VLOOKUP(ch_verkettung!$J53,ch_fpre_dat!$A$2:$J$30000,8,FALSE),#N/A)))</f>
        <v>0.12285659949146442</v>
      </c>
      <c r="S53" s="110">
        <f t="shared" si="4"/>
        <v>0</v>
      </c>
      <c r="T53" s="110">
        <f t="shared" si="5"/>
        <v>-5.2951645966705652E-2</v>
      </c>
      <c r="U53" s="110">
        <f t="shared" si="6"/>
        <v>0.56995976465371556</v>
      </c>
      <c r="V53" s="110">
        <f t="shared" si="7"/>
        <v>0.36386246755942975</v>
      </c>
      <c r="W53" s="110">
        <f t="shared" si="8"/>
        <v>1.3226121820148859E-2</v>
      </c>
      <c r="X53" s="110">
        <f>IF($K53=1,VLOOKUP($J53,ch_hev_ung_dat!$A$2:$J$30000,9,FALSE),IF(ch_verkettung!$K53=2,VLOOKUP(ch_verkettung!$J53,ch_hev_dat!$A$2:$J$30000,9,FALSE),IF(ch_verkettung!$K53=3,VLOOKUP(ch_verkettung!$J53,ch_fpre_dat!$A$2:$J$30000,9,FALSE),#N/A)))</f>
        <v>642.00000000000011</v>
      </c>
      <c r="AC53" s="106" t="str">
        <f t="shared" si="9"/>
        <v>2011_4_f4_2</v>
      </c>
      <c r="AD53" s="106">
        <f t="shared" si="17"/>
        <v>3</v>
      </c>
      <c r="AE53" s="107">
        <f>IF($AD53=1,VLOOKUP($AC53,ch_hev_ung_dat!$A$2:$J$30000,10,FALSE),IF($AD53=2,VLOOKUP($AC53,ch_hev_dat!$A$2:$J$30000,10,FALSE),IF($AD53=3,VLOOKUP($AC53,ch_fpre_dat!$A$2:$J$30000,10,FALSE),#N/A)))</f>
        <v>74.062647716239198</v>
      </c>
      <c r="AG53" s="182" t="s">
        <v>53</v>
      </c>
      <c r="AH53" s="111">
        <f t="shared" si="22"/>
        <v>33.736306523302183</v>
      </c>
      <c r="AI53" s="111">
        <f t="shared" si="23"/>
        <v>74.062647716239198</v>
      </c>
      <c r="AJ53" s="111">
        <f t="shared" si="21"/>
        <v>33.736306523302183</v>
      </c>
      <c r="AK53" s="111">
        <f t="shared" si="18"/>
        <v>40.326341192937015</v>
      </c>
      <c r="AL53" s="111">
        <f t="shared" si="19"/>
        <v>33.736306523302183</v>
      </c>
      <c r="AM53" s="111">
        <f t="shared" si="20"/>
        <v>0</v>
      </c>
    </row>
    <row r="54" spans="1:39" x14ac:dyDescent="0.2">
      <c r="A54" s="103" t="str">
        <f t="shared" si="0"/>
        <v>1988_2_f12_3</v>
      </c>
      <c r="B54" s="37" t="s">
        <v>199</v>
      </c>
      <c r="C54" s="37" t="s">
        <v>3</v>
      </c>
      <c r="D54" s="38">
        <v>0</v>
      </c>
      <c r="I54" s="182" t="s">
        <v>54</v>
      </c>
      <c r="J54" s="106" t="str">
        <f t="shared" si="3"/>
        <v>2011_2_f9_2</v>
      </c>
      <c r="K54" s="106">
        <f t="shared" si="16"/>
        <v>3</v>
      </c>
      <c r="L54" s="107">
        <f>IF(K54=1,VLOOKUP(J54,ch_hev_ung_dat!$A$2:$J$30000,10,FALSE),IF(ch_verkettung!K54=2,VLOOKUP(ch_verkettung!J54,ch_hev_dat!$A$2:$J$30000,10,FALSE),IF(ch_verkettung!K54=3,VLOOKUP(ch_verkettung!J54,ch_fpre_dat!$A$2:$J$30000,10,FALSE),#N/A)))</f>
        <v>33.296064679725525</v>
      </c>
      <c r="M54" s="107">
        <f>IF($K54=1,VLOOKUP($J54,ch_hev_ung_dat!$A$2:$J$30000,4,FALSE),IF(ch_verkettung!$K54=2,VLOOKUP(ch_verkettung!$J54,ch_hev_dat!$A$2:$J$30000,4,FALSE),IF(ch_verkettung!$K54=3,VLOOKUP(ch_verkettung!$J54,ch_fpre_dat!$A$2:$J$30000,4,FALSE),#N/A)))</f>
        <v>0</v>
      </c>
      <c r="N54" s="107">
        <f>IF($K54=1,VLOOKUP($J54,ch_hev_ung_dat!$A$2:$J$30000,5,FALSE),IF(ch_verkettung!$K54=2,VLOOKUP(ch_verkettung!$J54,ch_hev_dat!$A$2:$J$30000,5,FALSE),IF(ch_verkettung!$K54=3,VLOOKUP(ch_verkettung!$J54,ch_fpre_dat!$A$2:$J$30000,5,FALSE),#N/A)))</f>
        <v>0.38960611352454644</v>
      </c>
      <c r="O54" s="107">
        <f>IF($K54=1,VLOOKUP($J54,ch_hev_ung_dat!$A$2:$J$30000,6,FALSE),IF(ch_verkettung!$K54=2,VLOOKUP(ch_verkettung!$J54,ch_hev_dat!$A$2:$J$30000,6,FALSE),IF(ch_verkettung!$K54=3,VLOOKUP(ch_verkettung!$J54,ch_fpre_dat!$A$2:$J$30000,6,FALSE),#N/A)))</f>
        <v>4.3875797218286818</v>
      </c>
      <c r="P54" s="107">
        <f>IF($K54=1,VLOOKUP($J54,ch_hev_ung_dat!$A$2:$J$30000,7,FALSE),IF(ch_verkettung!$K54=2,VLOOKUP(ch_verkettung!$J54,ch_hev_dat!$A$2:$J$30000,7,FALSE),IF(ch_verkettung!$K54=3,VLOOKUP(ch_verkettung!$J54,ch_fpre_dat!$A$2:$J$30000,7,FALSE),#N/A)))</f>
        <v>2.7860516636007908</v>
      </c>
      <c r="Q54" s="107">
        <f>IF($K54=1,VLOOKUP($J54,ch_hev_ung_dat!$A$2:$J$30000,8,FALSE),IF(ch_verkettung!$K54=2,VLOOKUP(ch_verkettung!$J54,ch_hev_dat!$A$2:$J$30000,8,FALSE),IF(ch_verkettung!$K54=3,VLOOKUP(ch_verkettung!$J54,ch_fpre_dat!$A$2:$J$30000,8,FALSE),#N/A)))</f>
        <v>7.3072599769590268E-2</v>
      </c>
      <c r="S54" s="110">
        <f t="shared" si="4"/>
        <v>0</v>
      </c>
      <c r="T54" s="110">
        <f t="shared" si="5"/>
        <v>-5.1020205896257165E-2</v>
      </c>
      <c r="U54" s="110">
        <f t="shared" si="6"/>
        <v>0.57456803942025025</v>
      </c>
      <c r="V54" s="110">
        <f t="shared" si="7"/>
        <v>0.36484265667347276</v>
      </c>
      <c r="W54" s="110">
        <f t="shared" si="8"/>
        <v>9.5690980100198095E-3</v>
      </c>
      <c r="X54" s="110">
        <f>IF($K54=1,VLOOKUP($J54,ch_hev_ung_dat!$A$2:$J$30000,9,FALSE),IF(ch_verkettung!$K54=2,VLOOKUP(ch_verkettung!$J54,ch_hev_dat!$A$2:$J$30000,9,FALSE),IF(ch_verkettung!$K54=3,VLOOKUP(ch_verkettung!$J54,ch_fpre_dat!$A$2:$J$30000,9,FALSE),#N/A)))</f>
        <v>520</v>
      </c>
      <c r="AC54" s="106" t="str">
        <f t="shared" si="9"/>
        <v>2012_2_f4_2</v>
      </c>
      <c r="AD54" s="106">
        <f t="shared" si="17"/>
        <v>3</v>
      </c>
      <c r="AE54" s="107">
        <f>IF($AD54=1,VLOOKUP($AC54,ch_hev_ung_dat!$A$2:$J$30000,10,FALSE),IF($AD54=2,VLOOKUP($AC54,ch_hev_dat!$A$2:$J$30000,10,FALSE),IF($AD54=3,VLOOKUP($AC54,ch_fpre_dat!$A$2:$J$30000,10,FALSE),#N/A)))</f>
        <v>82.294657725860688</v>
      </c>
      <c r="AG54" s="182" t="s">
        <v>54</v>
      </c>
      <c r="AH54" s="111">
        <f>AVERAGE(AH53,AH55)</f>
        <v>34.784525595084844</v>
      </c>
      <c r="AI54" s="111">
        <f t="shared" si="23"/>
        <v>82.294657725860688</v>
      </c>
      <c r="AJ54" s="111">
        <f t="shared" si="21"/>
        <v>34.784525595084844</v>
      </c>
      <c r="AK54" s="111">
        <f t="shared" si="18"/>
        <v>47.510132130775844</v>
      </c>
      <c r="AL54" s="111">
        <f t="shared" si="19"/>
        <v>34.784525595084844</v>
      </c>
      <c r="AM54" s="111">
        <f t="shared" si="20"/>
        <v>0</v>
      </c>
    </row>
    <row r="55" spans="1:39" x14ac:dyDescent="0.2">
      <c r="A55" s="103" t="str">
        <f t="shared" si="0"/>
        <v>1988_2_f61_2</v>
      </c>
      <c r="B55" s="37" t="s">
        <v>199</v>
      </c>
      <c r="C55" s="37" t="s">
        <v>111</v>
      </c>
      <c r="D55" s="38">
        <v>0</v>
      </c>
      <c r="I55" s="182" t="s">
        <v>55</v>
      </c>
      <c r="J55" s="106" t="str">
        <f t="shared" si="3"/>
        <v>2011_4_f9_2</v>
      </c>
      <c r="K55" s="106">
        <f t="shared" si="16"/>
        <v>3</v>
      </c>
      <c r="L55" s="107">
        <f>IF(K55=1,VLOOKUP(J55,ch_hev_ung_dat!$A$2:$J$30000,10,FALSE),IF(ch_verkettung!K55=2,VLOOKUP(ch_verkettung!J55,ch_hev_dat!$A$2:$J$30000,10,FALSE),IF(ch_verkettung!K55=3,VLOOKUP(ch_verkettung!J55,ch_fpre_dat!$A$2:$J$30000,10,FALSE),#N/A)))</f>
        <v>35.832744666867498</v>
      </c>
      <c r="M55" s="107">
        <f>IF($K55=1,VLOOKUP($J55,ch_hev_ung_dat!$A$2:$J$30000,4,FALSE),IF(ch_verkettung!$K55=2,VLOOKUP(ch_verkettung!$J55,ch_hev_dat!$A$2:$J$30000,4,FALSE),IF(ch_verkettung!$K55=3,VLOOKUP(ch_verkettung!$J55,ch_fpre_dat!$A$2:$J$30000,4,FALSE),#N/A)))</f>
        <v>9.3105557930966178E-3</v>
      </c>
      <c r="N55" s="107">
        <f>IF($K55=1,VLOOKUP($J55,ch_hev_ung_dat!$A$2:$J$30000,5,FALSE),IF(ch_verkettung!$K55=2,VLOOKUP(ch_verkettung!$J55,ch_hev_dat!$A$2:$J$30000,5,FALSE),IF(ch_verkettung!$K55=3,VLOOKUP(ch_verkettung!$J55,ch_fpre_dat!$A$2:$J$30000,5,FALSE),#N/A)))</f>
        <v>0.48565530635803306</v>
      </c>
      <c r="O55" s="107">
        <f>IF($K55=1,VLOOKUP($J55,ch_hev_ung_dat!$A$2:$J$30000,6,FALSE),IF(ch_verkettung!$K55=2,VLOOKUP(ch_verkettung!$J55,ch_hev_dat!$A$2:$J$30000,6,FALSE),IF(ch_verkettung!$K55=3,VLOOKUP(ch_verkettung!$J55,ch_fpre_dat!$A$2:$J$30000,6,FALSE),#N/A)))</f>
        <v>4.4738692395247739</v>
      </c>
      <c r="P55" s="107">
        <f>IF($K55=1,VLOOKUP($J55,ch_hev_ung_dat!$A$2:$J$30000,7,FALSE),IF(ch_verkettung!$K55=2,VLOOKUP(ch_verkettung!$J55,ch_hev_dat!$A$2:$J$30000,7,FALSE),IF(ch_verkettung!$K55=3,VLOOKUP(ch_verkettung!$J55,ch_fpre_dat!$A$2:$J$30000,7,FALSE),#N/A)))</f>
        <v>3.2979035462428969</v>
      </c>
      <c r="Q55" s="107">
        <f>IF($K55=1,VLOOKUP($J55,ch_hev_ung_dat!$A$2:$J$30000,8,FALSE),IF(ch_verkettung!$K55=2,VLOOKUP(ch_verkettung!$J55,ch_hev_dat!$A$2:$J$30000,8,FALSE),IF(ch_verkettung!$K55=3,VLOOKUP(ch_verkettung!$J55,ch_fpre_dat!$A$2:$J$30000,8,FALSE),#N/A)))</f>
        <v>0.10268321983288113</v>
      </c>
      <c r="S55" s="110">
        <f t="shared" si="4"/>
        <v>-1.112449096271659E-3</v>
      </c>
      <c r="T55" s="110">
        <f t="shared" si="5"/>
        <v>-5.8027342154816842E-2</v>
      </c>
      <c r="U55" s="110">
        <f t="shared" si="6"/>
        <v>0.53454937631511834</v>
      </c>
      <c r="V55" s="110">
        <f t="shared" si="7"/>
        <v>0.39404197785155126</v>
      </c>
      <c r="W55" s="110">
        <f t="shared" si="8"/>
        <v>1.2268854582241943E-2</v>
      </c>
      <c r="X55" s="110">
        <f>IF($K55=1,VLOOKUP($J55,ch_hev_ung_dat!$A$2:$J$30000,9,FALSE),IF(ch_verkettung!$K55=2,VLOOKUP(ch_verkettung!$J55,ch_hev_dat!$A$2:$J$30000,9,FALSE),IF(ch_verkettung!$K55=3,VLOOKUP(ch_verkettung!$J55,ch_fpre_dat!$A$2:$J$30000,9,FALSE),#N/A)))</f>
        <v>533</v>
      </c>
      <c r="AC55" s="106" t="str">
        <f t="shared" si="9"/>
        <v>2012_4_f4_2</v>
      </c>
      <c r="AD55" s="106">
        <f t="shared" si="17"/>
        <v>3</v>
      </c>
      <c r="AE55" s="107">
        <f>IF($AD55=1,VLOOKUP($AC55,ch_hev_ung_dat!$A$2:$J$30000,10,FALSE),IF($AD55=2,VLOOKUP($AC55,ch_hev_dat!$A$2:$J$30000,10,FALSE),IF($AD55=3,VLOOKUP($AC55,ch_fpre_dat!$A$2:$J$30000,10,FALSE),#N/A)))</f>
        <v>66.176937712801148</v>
      </c>
      <c r="AG55" s="182" t="s">
        <v>55</v>
      </c>
      <c r="AH55" s="111">
        <f t="shared" ref="AH55" si="24">VLOOKUP(AG55,$I$5:$L$60,4,FALSE)</f>
        <v>35.832744666867498</v>
      </c>
      <c r="AI55" s="111">
        <f t="shared" si="23"/>
        <v>66.176937712801148</v>
      </c>
      <c r="AJ55" s="111">
        <f>IF(ISNUMBER(AJ54),IF(ISNUMBER(MIN($AH55,$AI55)+IF(AND($AH55&gt;$AI55,$AK$78=1),ABS($AH55-$AI55),0)),MIN($AH55,$AI55)+IF(AND($AH55&gt;$AI55,$AK$78=1),ABS($AH55-$AI55),0),AVERAGE(AJ54,AJ56)),1000000)</f>
        <v>35.832744666867498</v>
      </c>
      <c r="AK55" s="111">
        <f t="shared" si="18"/>
        <v>30.34419304593365</v>
      </c>
      <c r="AL55" s="111">
        <f>IF(ISNUMBER(AL54),IF(ISNUMBER(MIN($AH55,$AI55)+IF(AND($AH55&gt;$AI55,$AM$78=1),ABS($AH55-$AI55),0)),MIN($AH55,$AI55)+IF(AND($AH55&gt;$AI55,$AM$78=1),ABS($AH55-$AI55),0),AVERAGE(AL54,AL56)),1000000)</f>
        <v>35.832744666867498</v>
      </c>
      <c r="AM55" s="111">
        <f t="shared" si="20"/>
        <v>0</v>
      </c>
    </row>
    <row r="56" spans="1:39" x14ac:dyDescent="0.2">
      <c r="A56" s="103" t="str">
        <f t="shared" si="0"/>
        <v>1988_2_InEI</v>
      </c>
      <c r="B56" s="37" t="s">
        <v>199</v>
      </c>
      <c r="C56" s="37" t="s">
        <v>107</v>
      </c>
      <c r="D56" s="38">
        <v>1</v>
      </c>
      <c r="I56" s="182" t="s">
        <v>56</v>
      </c>
      <c r="J56" s="106" t="str">
        <f t="shared" si="3"/>
        <v>2012_2_f9_2</v>
      </c>
      <c r="K56" s="106">
        <f t="shared" si="16"/>
        <v>3</v>
      </c>
      <c r="L56" s="107">
        <f>IF(K56=1,VLOOKUP(J56,ch_hev_ung_dat!$A$2:$J$30000,10,FALSE),IF(ch_verkettung!K56=2,VLOOKUP(ch_verkettung!J56,ch_hev_dat!$A$2:$J$30000,10,FALSE),IF(ch_verkettung!K56=3,VLOOKUP(ch_verkettung!J56,ch_fpre_dat!$A$2:$J$30000,10,FALSE),#N/A)))</f>
        <v>41.304150327000414</v>
      </c>
      <c r="M56" s="107">
        <f>IF($K56=1,VLOOKUP($J56,ch_hev_ung_dat!$A$2:$J$30000,4,FALSE),IF(ch_verkettung!$K56=2,VLOOKUP(ch_verkettung!$J56,ch_hev_dat!$A$2:$J$30000,4,FALSE),IF(ch_verkettung!$K56=3,VLOOKUP(ch_verkettung!$J56,ch_fpre_dat!$A$2:$J$30000,4,FALSE),#N/A)))</f>
        <v>3.2357997182565295E-3</v>
      </c>
      <c r="N56" s="107">
        <f>IF($K56=1,VLOOKUP($J56,ch_hev_ung_dat!$A$2:$J$30000,5,FALSE),IF(ch_verkettung!$K56=2,VLOOKUP(ch_verkettung!$J56,ch_hev_dat!$A$2:$J$30000,5,FALSE),IF(ch_verkettung!$K56=3,VLOOKUP(ch_verkettung!$J56,ch_fpre_dat!$A$2:$J$30000,5,FALSE),#N/A)))</f>
        <v>0.33210745180302975</v>
      </c>
      <c r="O56" s="107">
        <f>IF($K56=1,VLOOKUP($J56,ch_hev_ung_dat!$A$2:$J$30000,6,FALSE),IF(ch_verkettung!$K56=2,VLOOKUP(ch_verkettung!$J56,ch_hev_dat!$A$2:$J$30000,6,FALSE),IF(ch_verkettung!$K56=3,VLOOKUP(ch_verkettung!$J56,ch_fpre_dat!$A$2:$J$30000,6,FALSE),#N/A)))</f>
        <v>4.4784690683695452</v>
      </c>
      <c r="P56" s="107">
        <f>IF($K56=1,VLOOKUP($J56,ch_hev_ung_dat!$A$2:$J$30000,7,FALSE),IF(ch_verkettung!$K56=2,VLOOKUP(ch_verkettung!$J56,ch_hev_dat!$A$2:$J$30000,7,FALSE),IF(ch_verkettung!$K56=3,VLOOKUP(ch_verkettung!$J56,ch_fpre_dat!$A$2:$J$30000,7,FALSE),#N/A)))</f>
        <v>3.7288157010772962</v>
      </c>
      <c r="Q56" s="107">
        <f>IF($K56=1,VLOOKUP($J56,ch_hev_ung_dat!$A$2:$J$30000,8,FALSE),IF(ch_verkettung!$K56=2,VLOOKUP(ch_verkettung!$J56,ch_hev_dat!$A$2:$J$30000,8,FALSE),IF(ch_verkettung!$K56=3,VLOOKUP(ch_verkettung!$J56,ch_fpre_dat!$A$2:$J$30000,8,FALSE),#N/A)))</f>
        <v>8.7099486284107935E-2</v>
      </c>
      <c r="S56" s="110">
        <f t="shared" si="4"/>
        <v>-3.7495966304118333E-4</v>
      </c>
      <c r="T56" s="110">
        <f t="shared" si="5"/>
        <v>-3.8484118012293421E-2</v>
      </c>
      <c r="U56" s="110">
        <f t="shared" si="6"/>
        <v>0.51895834075941993</v>
      </c>
      <c r="V56" s="110">
        <f t="shared" si="7"/>
        <v>0.43208962252211097</v>
      </c>
      <c r="W56" s="110">
        <f t="shared" si="8"/>
        <v>1.0092959043134493E-2</v>
      </c>
      <c r="X56" s="110">
        <f>IF($K56=1,VLOOKUP($J56,ch_hev_ung_dat!$A$2:$J$30000,9,FALSE),IF(ch_verkettung!$K56=2,VLOOKUP(ch_verkettung!$J56,ch_hev_dat!$A$2:$J$30000,9,FALSE),IF(ch_verkettung!$K56=3,VLOOKUP(ch_verkettung!$J56,ch_fpre_dat!$A$2:$J$30000,9,FALSE),#N/A)))</f>
        <v>573.83177570093335</v>
      </c>
      <c r="AC56" s="106" t="str">
        <f t="shared" si="9"/>
        <v>2013_2_f4_2</v>
      </c>
      <c r="AD56" s="106">
        <f t="shared" si="17"/>
        <v>3</v>
      </c>
      <c r="AE56" s="107">
        <f>IF($AD56=1,VLOOKUP($AC56,ch_hev_ung_dat!$A$2:$J$30000,10,FALSE),IF($AD56=2,VLOOKUP($AC56,ch_hev_dat!$A$2:$J$30000,10,FALSE),IF($AD56=3,VLOOKUP($AC56,ch_fpre_dat!$A$2:$J$30000,10,FALSE),#N/A)))</f>
        <v>63.577310920020544</v>
      </c>
      <c r="AG56" s="182" t="s">
        <v>56</v>
      </c>
      <c r="AH56" s="111">
        <f t="shared" si="22"/>
        <v>41.304150327000414</v>
      </c>
      <c r="AI56" s="111">
        <f t="shared" si="23"/>
        <v>63.577310920020544</v>
      </c>
      <c r="AJ56" s="111">
        <f t="shared" ref="AJ56:AJ70" si="25">IF(ISNUMBER(MIN($AH56,$AI56)+IF(AND($AH56&gt;$AI56,$AK$78=1),ABS($AH56-$AI56),0)),MIN($AH56,$AI56)+IF(AND($AH56&gt;$AI56,$AK$78=1),ABS($AH56-$AI56),0),AVERAGE(AJ55,AJ57))</f>
        <v>41.304150327000414</v>
      </c>
      <c r="AK56" s="111">
        <f t="shared" si="18"/>
        <v>22.27316059302013</v>
      </c>
      <c r="AL56" s="111">
        <f t="shared" ref="AL56:AL72" si="26">IF(ISNUMBER(MIN($AH56,$AI56)+IF(AND($AH56&gt;$AI56,$AM$78=1),ABS($AH56-$AI56),0)),MIN($AH56,$AI56)+IF(AND($AH56&gt;$AI56,$AM$78=1),ABS($AH56-$AI56),0),AVERAGE(AL55,AL57))</f>
        <v>41.304150327000414</v>
      </c>
      <c r="AM56" s="111">
        <f t="shared" si="20"/>
        <v>0</v>
      </c>
    </row>
    <row r="57" spans="1:39" x14ac:dyDescent="0.2">
      <c r="A57" s="103" t="str">
        <f t="shared" si="0"/>
        <v>1988_2_InIN</v>
      </c>
      <c r="B57" s="37" t="s">
        <v>199</v>
      </c>
      <c r="C57" s="37" t="s">
        <v>113</v>
      </c>
      <c r="D57" s="38">
        <v>1</v>
      </c>
      <c r="I57" s="182" t="s">
        <v>57</v>
      </c>
      <c r="J57" s="106" t="str">
        <f t="shared" si="3"/>
        <v>2012_4_f9_2</v>
      </c>
      <c r="K57" s="106">
        <f t="shared" si="16"/>
        <v>3</v>
      </c>
      <c r="L57" s="107">
        <f>IF(K57=1,VLOOKUP(J57,ch_hev_ung_dat!$A$2:$J$30000,10,FALSE),IF(ch_verkettung!K57=2,VLOOKUP(ch_verkettung!J57,ch_hev_dat!$A$2:$J$30000,10,FALSE),IF(ch_verkettung!K57=3,VLOOKUP(ch_verkettung!J57,ch_fpre_dat!$A$2:$J$30000,10,FALSE),#N/A)))</f>
        <v>26.163419590682224</v>
      </c>
      <c r="M57" s="107">
        <f>IF($K57=1,VLOOKUP($J57,ch_hev_ung_dat!$A$2:$J$30000,4,FALSE),IF(ch_verkettung!$K57=2,VLOOKUP(ch_verkettung!$J57,ch_hev_dat!$A$2:$J$30000,4,FALSE),IF(ch_verkettung!$K57=3,VLOOKUP(ch_verkettung!$J57,ch_fpre_dat!$A$2:$J$30000,4,FALSE),#N/A)))</f>
        <v>0</v>
      </c>
      <c r="N57" s="107">
        <f>IF($K57=1,VLOOKUP($J57,ch_hev_ung_dat!$A$2:$J$30000,5,FALSE),IF(ch_verkettung!$K57=2,VLOOKUP(ch_verkettung!$J57,ch_hev_dat!$A$2:$J$30000,5,FALSE),IF(ch_verkettung!$K57=3,VLOOKUP(ch_verkettung!$J57,ch_fpre_dat!$A$2:$J$30000,5,FALSE),#N/A)))</f>
        <v>0.68060571432818351</v>
      </c>
      <c r="O57" s="107">
        <f>IF($K57=1,VLOOKUP($J57,ch_hev_ung_dat!$A$2:$J$30000,6,FALSE),IF(ch_verkettung!$K57=2,VLOOKUP(ch_verkettung!$J57,ch_hev_dat!$A$2:$J$30000,6,FALSE),IF(ch_verkettung!$K57=3,VLOOKUP(ch_verkettung!$J57,ch_fpre_dat!$A$2:$J$30000,6,FALSE),#N/A)))</f>
        <v>4.7347008624979834</v>
      </c>
      <c r="P57" s="107">
        <f>IF($K57=1,VLOOKUP($J57,ch_hev_ung_dat!$A$2:$J$30000,7,FALSE),IF(ch_verkettung!$K57=2,VLOOKUP(ch_verkettung!$J57,ch_hev_dat!$A$2:$J$30000,7,FALSE),IF(ch_verkettung!$K57=3,VLOOKUP(ch_verkettung!$J57,ch_fpre_dat!$A$2:$J$30000,7,FALSE),#N/A)))</f>
        <v>2.7261566463197573</v>
      </c>
      <c r="Q57" s="107">
        <f>IF($K57=1,VLOOKUP($J57,ch_hev_ung_dat!$A$2:$J$30000,8,FALSE),IF(ch_verkettung!$K57=2,VLOOKUP(ch_verkettung!$J57,ch_hev_dat!$A$2:$J$30000,8,FALSE),IF(ch_verkettung!$K57=3,VLOOKUP(ch_verkettung!$J57,ch_fpre_dat!$A$2:$J$30000,8,FALSE),#N/A)))</f>
        <v>4.8628575011157096E-2</v>
      </c>
      <c r="S57" s="110">
        <f t="shared" si="4"/>
        <v>0</v>
      </c>
      <c r="T57" s="110">
        <f t="shared" si="5"/>
        <v>-8.310110937722727E-2</v>
      </c>
      <c r="U57" s="110">
        <f t="shared" si="6"/>
        <v>0.57810107373440878</v>
      </c>
      <c r="V57" s="110">
        <f t="shared" si="7"/>
        <v>0.33286032849267844</v>
      </c>
      <c r="W57" s="110">
        <f t="shared" si="8"/>
        <v>5.9374883956855541E-3</v>
      </c>
      <c r="X57" s="110">
        <f>IF($K57=1,VLOOKUP($J57,ch_hev_ung_dat!$A$2:$J$30000,9,FALSE),IF(ch_verkettung!$K57=2,VLOOKUP(ch_verkettung!$J57,ch_hev_dat!$A$2:$J$30000,9,FALSE),IF(ch_verkettung!$K57=3,VLOOKUP(ch_verkettung!$J57,ch_fpre_dat!$A$2:$J$30000,9,FALSE),#N/A)))</f>
        <v>546.71028037383155</v>
      </c>
      <c r="AC57" s="106" t="str">
        <f t="shared" si="9"/>
        <v>2013_4_f4_2</v>
      </c>
      <c r="AD57" s="106">
        <f t="shared" si="17"/>
        <v>3</v>
      </c>
      <c r="AE57" s="107">
        <f>IF($AD57=1,VLOOKUP($AC57,ch_hev_ung_dat!$A$2:$J$30000,10,FALSE),IF($AD57=2,VLOOKUP($AC57,ch_hev_dat!$A$2:$J$30000,10,FALSE),IF($AD57=3,VLOOKUP($AC57,ch_fpre_dat!$A$2:$J$30000,10,FALSE),#N/A)))</f>
        <v>41.85657336316342</v>
      </c>
      <c r="AG57" s="182" t="s">
        <v>57</v>
      </c>
      <c r="AH57" s="111">
        <f t="shared" si="22"/>
        <v>26.163419590682224</v>
      </c>
      <c r="AI57" s="111">
        <f t="shared" si="23"/>
        <v>41.85657336316342</v>
      </c>
      <c r="AJ57" s="111">
        <f t="shared" si="25"/>
        <v>26.163419590682224</v>
      </c>
      <c r="AK57" s="111">
        <f t="shared" si="18"/>
        <v>15.693153772481196</v>
      </c>
      <c r="AL57" s="111">
        <f t="shared" si="26"/>
        <v>26.163419590682224</v>
      </c>
      <c r="AM57" s="111">
        <f t="shared" si="20"/>
        <v>0</v>
      </c>
    </row>
    <row r="58" spans="1:39" x14ac:dyDescent="0.2">
      <c r="A58" s="103" t="str">
        <f t="shared" si="0"/>
        <v>1988_2_f4_1</v>
      </c>
      <c r="B58" s="37" t="s">
        <v>199</v>
      </c>
      <c r="C58" s="37" t="s">
        <v>43</v>
      </c>
      <c r="D58" s="38">
        <v>1</v>
      </c>
      <c r="I58" s="182" t="s">
        <v>58</v>
      </c>
      <c r="J58" s="106" t="str">
        <f t="shared" si="3"/>
        <v>2013_2_f9_2</v>
      </c>
      <c r="K58" s="106">
        <f t="shared" si="16"/>
        <v>3</v>
      </c>
      <c r="L58" s="107">
        <f>IF(K58=1,VLOOKUP(J58,ch_hev_ung_dat!$A$2:$J$30000,10,FALSE),IF(ch_verkettung!K58=2,VLOOKUP(ch_verkettung!J58,ch_hev_dat!$A$2:$J$30000,10,FALSE),IF(ch_verkettung!K58=3,VLOOKUP(ch_verkettung!J58,ch_fpre_dat!$A$2:$J$30000,10,FALSE),#N/A)))</f>
        <v>27.686990973409447</v>
      </c>
      <c r="M58" s="107">
        <f>IF($K58=1,VLOOKUP($J58,ch_hev_ung_dat!$A$2:$J$30000,4,FALSE),IF(ch_verkettung!$K58=2,VLOOKUP(ch_verkettung!$J58,ch_hev_dat!$A$2:$J$30000,4,FALSE),IF(ch_verkettung!$K58=3,VLOOKUP(ch_verkettung!$J58,ch_fpre_dat!$A$2:$J$30000,4,FALSE),#N/A)))</f>
        <v>1.724742302655603E-2</v>
      </c>
      <c r="N58" s="107">
        <f>IF($K58=1,VLOOKUP($J58,ch_hev_ung_dat!$A$2:$J$30000,5,FALSE),IF(ch_verkettung!$K58=2,VLOOKUP(ch_verkettung!$J58,ch_hev_dat!$A$2:$J$30000,5,FALSE),IF(ch_verkettung!$K58=3,VLOOKUP(ch_verkettung!$J58,ch_fpre_dat!$A$2:$J$30000,5,FALSE),#N/A)))</f>
        <v>0.70681223565050233</v>
      </c>
      <c r="O58" s="107">
        <f>IF($K58=1,VLOOKUP($J58,ch_hev_ung_dat!$A$2:$J$30000,6,FALSE),IF(ch_verkettung!$K58=2,VLOOKUP(ch_verkettung!$J58,ch_hev_dat!$A$2:$J$30000,6,FALSE),IF(ch_verkettung!$K58=3,VLOOKUP(ch_verkettung!$J58,ch_fpre_dat!$A$2:$J$30000,6,FALSE),#N/A)))</f>
        <v>6.0003271801617695</v>
      </c>
      <c r="P58" s="107">
        <f>IF($K58=1,VLOOKUP($J58,ch_hev_ung_dat!$A$2:$J$30000,7,FALSE),IF(ch_verkettung!$K58=2,VLOOKUP(ch_verkettung!$J58,ch_hev_dat!$A$2:$J$30000,7,FALSE),IF(ch_verkettung!$K58=3,VLOOKUP(ch_verkettung!$J58,ch_fpre_dat!$A$2:$J$30000,7,FALSE),#N/A)))</f>
        <v>3.3365992192409668</v>
      </c>
      <c r="Q58" s="107">
        <f>IF($K58=1,VLOOKUP($J58,ch_hev_ung_dat!$A$2:$J$30000,8,FALSE),IF(ch_verkettung!$K58=2,VLOOKUP(ch_verkettung!$J58,ch_hev_dat!$A$2:$J$30000,8,FALSE),IF(ch_verkettung!$K58=3,VLOOKUP(ch_verkettung!$J58,ch_fpre_dat!$A$2:$J$30000,8,FALSE),#N/A)))</f>
        <v>0.11043400917560349</v>
      </c>
      <c r="S58" s="110">
        <f t="shared" si="4"/>
        <v>-1.6956750298889171E-3</v>
      </c>
      <c r="T58" s="110">
        <f t="shared" si="5"/>
        <v>-6.9490025087639976E-2</v>
      </c>
      <c r="U58" s="110">
        <f t="shared" si="6"/>
        <v>0.58992030026156073</v>
      </c>
      <c r="V58" s="110">
        <f t="shared" si="7"/>
        <v>0.32803671436030829</v>
      </c>
      <c r="W58" s="110">
        <f t="shared" si="8"/>
        <v>1.0857285260602005E-2</v>
      </c>
      <c r="X58" s="110">
        <f>IF($K58=1,VLOOKUP($J58,ch_hev_ung_dat!$A$2:$J$30000,9,FALSE),IF(ch_verkettung!$K58=2,VLOOKUP(ch_verkettung!$J58,ch_hev_dat!$A$2:$J$30000,9,FALSE),IF(ch_verkettung!$K58=3,VLOOKUP(ch_verkettung!$J58,ch_fpre_dat!$A$2:$J$30000,9,FALSE),#N/A)))</f>
        <v>680.45794392523453</v>
      </c>
      <c r="AC58" s="106" t="str">
        <f t="shared" si="9"/>
        <v>2014_2_f4_2</v>
      </c>
      <c r="AD58" s="106">
        <f t="shared" si="17"/>
        <v>3</v>
      </c>
      <c r="AE58" s="107">
        <f>IF($AD58=1,VLOOKUP($AC58,ch_hev_ung_dat!$A$2:$J$30000,10,FALSE),IF($AD58=2,VLOOKUP($AC58,ch_hev_dat!$A$2:$J$30000,10,FALSE),IF($AD58=3,VLOOKUP($AC58,ch_fpre_dat!$A$2:$J$30000,10,FALSE),#N/A)))</f>
        <v>31.400101043377632</v>
      </c>
      <c r="AG58" s="182" t="s">
        <v>58</v>
      </c>
      <c r="AH58" s="111">
        <f t="shared" si="22"/>
        <v>27.686990973409447</v>
      </c>
      <c r="AI58" s="111">
        <f t="shared" si="23"/>
        <v>31.400101043377632</v>
      </c>
      <c r="AJ58" s="111">
        <f t="shared" si="25"/>
        <v>27.686990973409447</v>
      </c>
      <c r="AK58" s="111">
        <f t="shared" si="18"/>
        <v>3.7131100699681845</v>
      </c>
      <c r="AL58" s="111">
        <f t="shared" si="26"/>
        <v>27.686990973409447</v>
      </c>
      <c r="AM58" s="111">
        <f t="shared" si="20"/>
        <v>0</v>
      </c>
    </row>
    <row r="59" spans="1:39" x14ac:dyDescent="0.2">
      <c r="A59" s="103" t="str">
        <f t="shared" si="0"/>
        <v>1988_2_f4_2</v>
      </c>
      <c r="B59" s="37" t="s">
        <v>199</v>
      </c>
      <c r="C59" s="37" t="s">
        <v>44</v>
      </c>
      <c r="D59" s="38">
        <v>1</v>
      </c>
      <c r="I59" s="182" t="s">
        <v>59</v>
      </c>
      <c r="J59" s="106" t="str">
        <f t="shared" si="3"/>
        <v>2013_4_f9_2</v>
      </c>
      <c r="K59" s="106">
        <f t="shared" si="16"/>
        <v>3</v>
      </c>
      <c r="L59" s="107">
        <f>IF(K59=1,VLOOKUP(J59,ch_hev_ung_dat!$A$2:$J$30000,10,FALSE),IF(ch_verkettung!K59=2,VLOOKUP(ch_verkettung!J59,ch_hev_dat!$A$2:$J$30000,10,FALSE),IF(ch_verkettung!K59=3,VLOOKUP(ch_verkettung!J59,ch_fpre_dat!$A$2:$J$30000,10,FALSE),#N/A)))</f>
        <v>8.5723593257144408</v>
      </c>
      <c r="M59" s="107">
        <f>IF($K59=1,VLOOKUP($J59,ch_hev_ung_dat!$A$2:$J$30000,4,FALSE),IF(ch_verkettung!$K59=2,VLOOKUP(ch_verkettung!$J59,ch_hev_dat!$A$2:$J$30000,4,FALSE),IF(ch_verkettung!$K59=3,VLOOKUP(ch_verkettung!$J59,ch_fpre_dat!$A$2:$J$30000,4,FALSE),#N/A)))</f>
        <v>4.7621203400756471E-2</v>
      </c>
      <c r="N59" s="107">
        <f>IF($K59=1,VLOOKUP($J59,ch_hev_ung_dat!$A$2:$J$30000,5,FALSE),IF(ch_verkettung!$K59=2,VLOOKUP(ch_verkettung!$J59,ch_hev_dat!$A$2:$J$30000,5,FALSE),IF(ch_verkettung!$K59=3,VLOOKUP(ch_verkettung!$J59,ch_fpre_dat!$A$2:$J$30000,5,FALSE),#N/A)))</f>
        <v>1.2177195457883121</v>
      </c>
      <c r="O59" s="107">
        <f>IF($K59=1,VLOOKUP($J59,ch_hev_ung_dat!$A$2:$J$30000,6,FALSE),IF(ch_verkettung!$K59=2,VLOOKUP(ch_verkettung!$J59,ch_hev_dat!$A$2:$J$30000,6,FALSE),IF(ch_verkettung!$K59=3,VLOOKUP(ch_verkettung!$J59,ch_fpre_dat!$A$2:$J$30000,6,FALSE),#N/A)))</f>
        <v>6.7010450273663356</v>
      </c>
      <c r="P59" s="107">
        <f>IF($K59=1,VLOOKUP($J59,ch_hev_ung_dat!$A$2:$J$30000,7,FALSE),IF(ch_verkettung!$K59=2,VLOOKUP(ch_verkettung!$J59,ch_hev_dat!$A$2:$J$30000,7,FALSE),IF(ch_verkettung!$K59=3,VLOOKUP(ch_verkettung!$J59,ch_fpre_dat!$A$2:$J$30000,7,FALSE),#N/A)))</f>
        <v>1.991307012700527</v>
      </c>
      <c r="Q59" s="107">
        <f>IF($K59=1,VLOOKUP($J59,ch_hev_ung_dat!$A$2:$J$30000,8,FALSE),IF(ch_verkettung!$K59=2,VLOOKUP(ch_verkettung!$J59,ch_hev_dat!$A$2:$J$30000,8,FALSE),IF(ch_verkettung!$K59=3,VLOOKUP(ch_verkettung!$J59,ch_fpre_dat!$A$2:$J$30000,8,FALSE),#N/A)))</f>
        <v>9.1556342499819782E-2</v>
      </c>
      <c r="S59" s="110">
        <f t="shared" si="4"/>
        <v>-4.7387822489416533E-3</v>
      </c>
      <c r="T59" s="110">
        <f t="shared" si="5"/>
        <v>-0.12117517735134094</v>
      </c>
      <c r="U59" s="110">
        <f t="shared" si="6"/>
        <v>0.66682046981907839</v>
      </c>
      <c r="V59" s="110">
        <f t="shared" si="7"/>
        <v>0.19815480605490934</v>
      </c>
      <c r="W59" s="110">
        <f t="shared" si="8"/>
        <v>9.1107645257296494E-3</v>
      </c>
      <c r="X59" s="110">
        <f>IF($K59=1,VLOOKUP($J59,ch_hev_ung_dat!$A$2:$J$30000,9,FALSE),IF(ch_verkettung!$K59=2,VLOOKUP(ch_verkettung!$J59,ch_hev_dat!$A$2:$J$30000,9,FALSE),IF(ch_verkettung!$K59=3,VLOOKUP(ch_verkettung!$J59,ch_fpre_dat!$A$2:$J$30000,9,FALSE),#N/A)))</f>
        <v>675.29906542056165</v>
      </c>
      <c r="AC59" s="106" t="str">
        <f t="shared" ref="AC59" si="27">CONCATENATE(I61,"_",$AD$2)</f>
        <v>2014_4_f4_2</v>
      </c>
      <c r="AD59" s="106">
        <f t="shared" si="17"/>
        <v>3</v>
      </c>
      <c r="AE59" s="107">
        <f>IF($AD59=1,VLOOKUP($AC59,ch_hev_ung_dat!$A$2:$J$30000,10,FALSE),IF($AD59=2,VLOOKUP($AC59,ch_hev_dat!$A$2:$J$30000,10,FALSE),IF($AD59=3,VLOOKUP($AC59,ch_fpre_dat!$A$2:$J$30000,10,FALSE),#N/A)))</f>
        <v>6.7784432039847644</v>
      </c>
      <c r="AG59" s="182" t="s">
        <v>59</v>
      </c>
      <c r="AH59" s="111">
        <f t="shared" si="22"/>
        <v>8.5723593257144408</v>
      </c>
      <c r="AI59" s="111">
        <f>VLOOKUP(AG59,$I$5:$AE$61,23,FALSE)</f>
        <v>6.7784432039847644</v>
      </c>
      <c r="AJ59" s="111">
        <f t="shared" si="25"/>
        <v>8.5723593257144408</v>
      </c>
      <c r="AK59" s="111">
        <f t="shared" si="18"/>
        <v>0</v>
      </c>
      <c r="AL59" s="111">
        <f t="shared" si="26"/>
        <v>6.7784432039847644</v>
      </c>
      <c r="AM59" s="111">
        <f t="shared" si="20"/>
        <v>1.7939161217296764</v>
      </c>
    </row>
    <row r="60" spans="1:39" x14ac:dyDescent="0.2">
      <c r="A60" s="103" t="str">
        <f t="shared" si="0"/>
        <v>1988_2_f4_3</v>
      </c>
      <c r="B60" s="37" t="s">
        <v>199</v>
      </c>
      <c r="C60" s="37" t="s">
        <v>100</v>
      </c>
      <c r="D60" s="38">
        <v>1</v>
      </c>
      <c r="I60" s="182" t="s">
        <v>70</v>
      </c>
      <c r="J60" s="106" t="str">
        <f t="shared" si="3"/>
        <v>2014_2_f9_2</v>
      </c>
      <c r="K60" s="106">
        <f t="shared" si="16"/>
        <v>3</v>
      </c>
      <c r="L60" s="107">
        <f>IF(K60=1,VLOOKUP(J60,ch_hev_ung_dat!$A$2:$J$30000,10,FALSE),IF(ch_verkettung!K60=2,VLOOKUP(ch_verkettung!J60,ch_hev_dat!$A$2:$J$30000,10,FALSE),IF(ch_verkettung!K60=3,VLOOKUP(ch_verkettung!J60,ch_fpre_dat!$A$2:$J$30000,10,FALSE),#N/A)))</f>
        <v>-6.3045292111316407</v>
      </c>
      <c r="M60" s="107">
        <f>IF($K60=1,VLOOKUP($J60,ch_hev_ung_dat!$A$2:$J$30000,4,FALSE),IF(ch_verkettung!$K60=2,VLOOKUP(ch_verkettung!$J60,ch_hev_dat!$A$2:$J$30000,4,FALSE),IF(ch_verkettung!$K60=3,VLOOKUP(ch_verkettung!$J60,ch_fpre_dat!$A$2:$J$30000,4,FALSE),#N/A)))</f>
        <v>5.8211236928902149E-2</v>
      </c>
      <c r="N60" s="107">
        <f>IF($K60=1,VLOOKUP($J60,ch_hev_ung_dat!$A$2:$J$30000,5,FALSE),IF(ch_verkettung!$K60=2,VLOOKUP(ch_verkettung!$J60,ch_hev_dat!$A$2:$J$30000,5,FALSE),IF(ch_verkettung!$K60=3,VLOOKUP(ch_verkettung!$J60,ch_fpre_dat!$A$2:$J$30000,5,FALSE),#N/A)))</f>
        <v>1.8565293664811175</v>
      </c>
      <c r="O60" s="107">
        <f>IF($K60=1,VLOOKUP($J60,ch_hev_ung_dat!$A$2:$J$30000,6,FALSE),IF(ch_verkettung!$K60=2,VLOOKUP(ch_verkettung!$J60,ch_hev_dat!$A$2:$J$30000,6,FALSE),IF(ch_verkettung!$K60=3,VLOOKUP(ch_verkettung!$J60,ch_fpre_dat!$A$2:$J$30000,6,FALSE),#N/A)))</f>
        <v>6.472770366551309</v>
      </c>
      <c r="P60" s="107">
        <f>IF($K60=1,VLOOKUP($J60,ch_hev_ung_dat!$A$2:$J$30000,7,FALSE),IF(ch_verkettung!$K60=2,VLOOKUP(ch_verkettung!$J60,ch_hev_dat!$A$2:$J$30000,7,FALSE),IF(ch_verkettung!$K60=3,VLOOKUP(ch_verkettung!$J60,ch_fpre_dat!$A$2:$J$30000,7,FALSE),#N/A)))</f>
        <v>1.3147901330111713</v>
      </c>
      <c r="Q60" s="107">
        <f>IF($K60=1,VLOOKUP($J60,ch_hev_ung_dat!$A$2:$J$30000,8,FALSE),IF(ch_verkettung!$K60=2,VLOOKUP(ch_verkettung!$J60,ch_hev_dat!$A$2:$J$30000,8,FALSE),IF(ch_verkettung!$K60=3,VLOOKUP(ch_verkettung!$J60,ch_fpre_dat!$A$2:$J$30000,8,FALSE),#N/A)))</f>
        <v>2.2528492378050179E-2</v>
      </c>
      <c r="S60" s="110">
        <f t="shared" si="4"/>
        <v>-5.9858361895341588E-3</v>
      </c>
      <c r="T60" s="110">
        <f t="shared" si="5"/>
        <v>-0.1909061077397928</v>
      </c>
      <c r="U60" s="110">
        <f t="shared" si="6"/>
        <v>0.66559216314144432</v>
      </c>
      <c r="V60" s="110">
        <f t="shared" si="7"/>
        <v>0.13519929785091286</v>
      </c>
      <c r="W60" s="110">
        <f t="shared" si="8"/>
        <v>2.31659507831593E-3</v>
      </c>
      <c r="X60" s="110">
        <f>IF($K60=1,VLOOKUP($J60,ch_hev_ung_dat!$A$2:$J$30000,9,FALSE),IF(ch_verkettung!$K60=2,VLOOKUP(ch_verkettung!$J60,ch_hev_dat!$A$2:$J$30000,9,FALSE),IF(ch_verkettung!$K60=3,VLOOKUP(ch_verkettung!$J60,ch_fpre_dat!$A$2:$J$30000,9,FALSE),#N/A)))</f>
        <v>669.37383177569961</v>
      </c>
      <c r="AC60" s="106" t="str">
        <f t="shared" ref="AC60" si="28">CONCATENATE(I62,"_",$AD$2)</f>
        <v>2015_2_f4_2</v>
      </c>
      <c r="AD60" s="106">
        <f t="shared" ref="AD60:AD66" si="29">VLOOKUP(AC60,$A$2:$D$5034,4,FALSE)</f>
        <v>3</v>
      </c>
      <c r="AE60" s="107">
        <f>IF($AD60=1,VLOOKUP($AC60,ch_hev_ung_dat!$A$2:$J$30000,10,FALSE),IF($AD60=2,VLOOKUP($AC60,ch_hev_dat!$A$2:$J$30000,10,FALSE),IF($AD60=3,VLOOKUP($AC60,ch_fpre_dat!$A$2:$J$30000,10,FALSE),#N/A)))</f>
        <v>7.6402557737466719</v>
      </c>
      <c r="AG60" s="182" t="s">
        <v>70</v>
      </c>
      <c r="AH60" s="111">
        <f t="shared" si="22"/>
        <v>-6.3045292111316407</v>
      </c>
      <c r="AI60" s="111">
        <f>VLOOKUP(AG60,$I$5:$AE$61,23,FALSE)</f>
        <v>7.6402557737466719</v>
      </c>
      <c r="AJ60" s="111">
        <f t="shared" si="25"/>
        <v>-6.3045292111316407</v>
      </c>
      <c r="AK60" s="111">
        <f t="shared" si="18"/>
        <v>13.944784984878313</v>
      </c>
      <c r="AL60" s="111">
        <f t="shared" si="26"/>
        <v>-6.3045292111316407</v>
      </c>
      <c r="AM60" s="111">
        <f t="shared" si="20"/>
        <v>0</v>
      </c>
    </row>
    <row r="61" spans="1:39" x14ac:dyDescent="0.2">
      <c r="A61" s="103" t="str">
        <f t="shared" si="0"/>
        <v>1988_2_f4_4</v>
      </c>
      <c r="B61" s="37" t="s">
        <v>199</v>
      </c>
      <c r="C61" s="37" t="s">
        <v>102</v>
      </c>
      <c r="D61" s="38">
        <v>1</v>
      </c>
      <c r="I61" s="182" t="s">
        <v>71</v>
      </c>
      <c r="J61" s="106" t="str">
        <f t="shared" ref="J61" si="30">CONCATENATE(I61,"_",$J$2)</f>
        <v>2014_4_f9_2</v>
      </c>
      <c r="K61" s="106">
        <f t="shared" si="16"/>
        <v>3</v>
      </c>
      <c r="L61" s="107">
        <f>IF(K61=1,VLOOKUP(J61,ch_hev_ung_dat!$A$2:$J$30000,10,FALSE),IF(ch_verkettung!K61=2,VLOOKUP(ch_verkettung!J61,ch_hev_dat!$A$2:$J$30000,10,FALSE),IF(ch_verkettung!K61=3,VLOOKUP(ch_verkettung!J61,ch_fpre_dat!$A$2:$J$30000,10,FALSE),#N/A)))</f>
        <v>-23.513956946694197</v>
      </c>
      <c r="M61" s="107">
        <f>IF($K61=1,VLOOKUP($J61,ch_hev_ung_dat!$A$2:$J$30000,4,FALSE),IF(ch_verkettung!$K61=2,VLOOKUP(ch_verkettung!$J61,ch_hev_dat!$A$2:$J$30000,4,FALSE),IF(ch_verkettung!$K61=3,VLOOKUP(ch_verkettung!$J61,ch_fpre_dat!$A$2:$J$30000,4,FALSE),#N/A)))</f>
        <v>6.9643090557487589E-2</v>
      </c>
      <c r="N61" s="107">
        <f>IF($K61=1,VLOOKUP($J61,ch_hev_ung_dat!$A$2:$J$30000,5,FALSE),IF(ch_verkettung!$K61=2,VLOOKUP(ch_verkettung!$J61,ch_hev_dat!$A$2:$J$30000,5,FALSE),IF(ch_verkettung!$K61=3,VLOOKUP(ch_verkettung!$J61,ch_fpre_dat!$A$2:$J$30000,5,FALSE),#N/A)))</f>
        <v>3.4858428942768165</v>
      </c>
      <c r="O61" s="107">
        <f>IF($K61=1,VLOOKUP($J61,ch_hev_ung_dat!$A$2:$J$30000,6,FALSE),IF(ch_verkettung!$K61=2,VLOOKUP(ch_verkettung!$J61,ch_hev_dat!$A$2:$J$30000,6,FALSE),IF(ch_verkettung!$K61=3,VLOOKUP(ch_verkettung!$J61,ch_fpre_dat!$A$2:$J$30000,6,FALSE),#N/A)))</f>
        <v>5.3826800967134387</v>
      </c>
      <c r="P61" s="107">
        <f>IF($K61=1,VLOOKUP($J61,ch_hev_ung_dat!$A$2:$J$30000,7,FALSE),IF(ch_verkettung!$K61=2,VLOOKUP(ch_verkettung!$J61,ch_hev_dat!$A$2:$J$30000,7,FALSE),IF(ch_verkettung!$K61=3,VLOOKUP(ch_verkettung!$J61,ch_fpre_dat!$A$2:$J$30000,7,FALSE),#N/A)))</f>
        <v>1.190580986499931</v>
      </c>
      <c r="Q61" s="107">
        <f>IF($K61=1,VLOOKUP($J61,ch_hev_ung_dat!$A$2:$J$30000,8,FALSE),IF(ch_verkettung!$K61=2,VLOOKUP(ch_verkettung!$J61,ch_hev_dat!$A$2:$J$30000,8,FALSE),IF(ch_verkettung!$K61=3,VLOOKUP(ch_verkettung!$J61,ch_fpre_dat!$A$2:$J$30000,8,FALSE),#N/A)))</f>
        <v>2.3657969638196323E-2</v>
      </c>
      <c r="S61" s="110">
        <f t="shared" ref="S61" si="31">-(M61/SUM($M61:$Q61))</f>
        <v>-6.8597628147194153E-3</v>
      </c>
      <c r="T61" s="110">
        <f t="shared" ref="T61" si="32">-(N61/SUM($M61:$Q61))</f>
        <v>-0.34335144050471972</v>
      </c>
      <c r="U61" s="110">
        <f t="shared" ref="U61" si="33">(O61/SUM($M61:$Q61))</f>
        <v>0.53018768230117452</v>
      </c>
      <c r="V61" s="110">
        <f t="shared" ref="V61" si="34">(P61/SUM($M61:$Q61))</f>
        <v>0.11727083209155642</v>
      </c>
      <c r="W61" s="110">
        <f t="shared" ref="W61" si="35">(Q61/SUM($M61:$Q61))</f>
        <v>2.3302822878300865E-3</v>
      </c>
      <c r="X61" s="110">
        <f>IF($K61=1,VLOOKUP($J61,ch_hev_ung_dat!$A$2:$J$30000,9,FALSE),IF(ch_verkettung!$K61=2,VLOOKUP(ch_verkettung!$J61,ch_hev_dat!$A$2:$J$30000,9,FALSE),IF(ch_verkettung!$K61=3,VLOOKUP(ch_verkettung!$J61,ch_fpre_dat!$A$2:$J$30000,9,FALSE),#N/A)))</f>
        <v>705.38317757009258</v>
      </c>
      <c r="AC61" s="106" t="str">
        <f t="shared" ref="AC61:AC63" si="36">CONCATENATE(I63,"_",$AD$2)</f>
        <v>2015_4_f4_2</v>
      </c>
      <c r="AD61" s="106">
        <f t="shared" si="29"/>
        <v>3</v>
      </c>
      <c r="AE61" s="107">
        <f>IF($AD61=1,VLOOKUP($AC61,ch_hev_ung_dat!$A$2:$J$30000,10,FALSE),IF($AD61=2,VLOOKUP($AC61,ch_hev_dat!$A$2:$J$30000,10,FALSE),IF($AD61=3,VLOOKUP($AC61,ch_fpre_dat!$A$2:$J$30000,10,FALSE),#N/A)))</f>
        <v>6.2833477632345742</v>
      </c>
      <c r="AG61" s="182" t="s">
        <v>71</v>
      </c>
      <c r="AH61" s="111">
        <f>VLOOKUP(AG61,$I$5:$L$61,4,FALSE)</f>
        <v>-23.513956946694197</v>
      </c>
      <c r="AI61" s="111">
        <f>VLOOKUP(AG61,$I$5:$AE$62,23,FALSE)</f>
        <v>6.2833477632345742</v>
      </c>
      <c r="AJ61" s="111">
        <f t="shared" si="25"/>
        <v>-23.513956946694197</v>
      </c>
      <c r="AK61" s="111">
        <f t="shared" si="18"/>
        <v>29.79730470992877</v>
      </c>
      <c r="AL61" s="111">
        <f t="shared" si="26"/>
        <v>-23.513956946694197</v>
      </c>
      <c r="AM61" s="111">
        <f t="shared" si="20"/>
        <v>0</v>
      </c>
    </row>
    <row r="62" spans="1:39" x14ac:dyDescent="0.2">
      <c r="A62" s="103" t="str">
        <f t="shared" si="0"/>
        <v>1988_2_f60_1</v>
      </c>
      <c r="B62" s="37" t="s">
        <v>199</v>
      </c>
      <c r="C62" s="37" t="s">
        <v>109</v>
      </c>
      <c r="D62" s="38">
        <v>0</v>
      </c>
      <c r="I62" s="182" t="s">
        <v>72</v>
      </c>
      <c r="J62" s="106" t="str">
        <f t="shared" ref="J62:J63" si="37">CONCATENATE(I62,"_",$J$2)</f>
        <v>2015_2_f9_2</v>
      </c>
      <c r="K62" s="106">
        <f t="shared" ref="K62:K68" si="38">VLOOKUP(J62,$A$2:$D$5034,4,FALSE)</f>
        <v>3</v>
      </c>
      <c r="L62" s="107">
        <f>IF(K62=1,VLOOKUP(J62,ch_hev_ung_dat!$A$2:$J$30000,10,FALSE),IF(ch_verkettung!K62=2,VLOOKUP(ch_verkettung!J62,ch_hev_dat!$A$2:$J$30000,10,FALSE),IF(ch_verkettung!K62=3,VLOOKUP(ch_verkettung!J62,ch_fpre_dat!$A$2:$J$30000,10,FALSE),#N/A)))</f>
        <v>-10.95406506212351</v>
      </c>
      <c r="M62" s="107">
        <f>IF($K62=1,VLOOKUP($J62,ch_hev_ung_dat!$A$2:$J$30000,4,FALSE),IF(ch_verkettung!$K62=2,VLOOKUP(ch_verkettung!$J62,ch_hev_dat!$A$2:$J$30000,4,FALSE),IF(ch_verkettung!$K62=3,VLOOKUP(ch_verkettung!$J62,ch_fpre_dat!$A$2:$J$30000,4,FALSE),#N/A)))</f>
        <v>9.3457943925233621E-3</v>
      </c>
      <c r="N62" s="107">
        <f>IF($K62=1,VLOOKUP($J62,ch_hev_ung_dat!$A$2:$J$30000,5,FALSE),IF(ch_verkettung!$K62=2,VLOOKUP(ch_verkettung!$J62,ch_hev_dat!$A$2:$J$30000,5,FALSE),IF(ch_verkettung!$K62=3,VLOOKUP(ch_verkettung!$J62,ch_fpre_dat!$A$2:$J$30000,5,FALSE),#N/A)))</f>
        <v>1.9057723512312927</v>
      </c>
      <c r="O62" s="107">
        <f>IF($K62=1,VLOOKUP($J62,ch_hev_ung_dat!$A$2:$J$30000,6,FALSE),IF(ch_verkettung!$K62=2,VLOOKUP(ch_verkettung!$J62,ch_hev_dat!$A$2:$J$30000,6,FALSE),IF(ch_verkettung!$K62=3,VLOOKUP(ch_verkettung!$J62,ch_fpre_dat!$A$2:$J$30000,6,FALSE),#N/A)))</f>
        <v>6.3809058674841896</v>
      </c>
      <c r="P62" s="107">
        <f>IF($K62=1,VLOOKUP($J62,ch_hev_ung_dat!$A$2:$J$30000,7,FALSE),IF(ch_verkettung!$K62=2,VLOOKUP(ch_verkettung!$J62,ch_hev_dat!$A$2:$J$30000,7,FALSE),IF(ch_verkettung!$K62=3,VLOOKUP(ch_verkettung!$J62,ch_fpre_dat!$A$2:$J$30000,7,FALSE),#N/A)))</f>
        <v>0.91543475354634218</v>
      </c>
      <c r="Q62" s="107">
        <f>IF($K62=1,VLOOKUP($J62,ch_hev_ung_dat!$A$2:$J$30000,8,FALSE),IF(ch_verkettung!$K62=2,VLOOKUP(ch_verkettung!$J62,ch_hev_dat!$A$2:$J$30000,8,FALSE),IF(ch_verkettung!$K62=3,VLOOKUP(ch_verkettung!$J62,ch_fpre_dat!$A$2:$J$30000,8,FALSE),#N/A)))</f>
        <v>0</v>
      </c>
      <c r="S62" s="110">
        <f t="shared" ref="S62" si="39">-(M62/SUM($M62:$Q62))</f>
        <v>-1.0145835344077434E-3</v>
      </c>
      <c r="T62" s="110">
        <f t="shared" ref="T62" si="40">-(N62/SUM($M62:$Q62))</f>
        <v>-0.20689148152410167</v>
      </c>
      <c r="U62" s="110">
        <f t="shared" ref="U62" si="41">(O62/SUM($M62:$Q62))</f>
        <v>0.69271393696980832</v>
      </c>
      <c r="V62" s="110">
        <f t="shared" ref="V62" si="42">(P62/SUM($M62:$Q62))</f>
        <v>9.9379997971682066E-2</v>
      </c>
      <c r="W62" s="110">
        <f t="shared" ref="W62" si="43">(Q62/SUM($M62:$Q62))</f>
        <v>0</v>
      </c>
      <c r="X62" s="110">
        <f>IF($K62=1,VLOOKUP($J62,ch_hev_ung_dat!$A$2:$J$30000,9,FALSE),IF(ch_verkettung!$K62=2,VLOOKUP(ch_verkettung!$J62,ch_hev_dat!$A$2:$J$30000,9,FALSE),IF(ch_verkettung!$K62=3,VLOOKUP(ch_verkettung!$J62,ch_fpre_dat!$A$2:$J$30000,9,FALSE),#N/A)))</f>
        <v>613.55140186915742</v>
      </c>
      <c r="AC62" s="106" t="str">
        <f t="shared" si="36"/>
        <v>2016_2_f4_2</v>
      </c>
      <c r="AD62" s="106">
        <f t="shared" si="29"/>
        <v>3</v>
      </c>
      <c r="AE62" s="107">
        <f>IF($AD62=1,VLOOKUP($AC62,ch_hev_ung_dat!$A$2:$J$30000,10,FALSE),IF($AD62=2,VLOOKUP($AC62,ch_hev_dat!$A$2:$J$30000,10,FALSE),IF($AD62=3,VLOOKUP($AC62,ch_fpre_dat!$A$2:$J$30000,10,FALSE),#N/A)))</f>
        <v>8.0629860127926314</v>
      </c>
      <c r="AG62" s="182" t="s">
        <v>72</v>
      </c>
      <c r="AH62" s="107">
        <f>VLOOKUP(AG62,$I$5:$L$62,4,FALSE)</f>
        <v>-10.95406506212351</v>
      </c>
      <c r="AI62" s="111">
        <f>VLOOKUP(AG62,$I$5:$AE$62,23,FALSE)</f>
        <v>8.0629860127926314</v>
      </c>
      <c r="AJ62" s="111">
        <f t="shared" si="25"/>
        <v>-10.95406506212351</v>
      </c>
      <c r="AK62" s="111">
        <f t="shared" si="18"/>
        <v>19.017051074916139</v>
      </c>
      <c r="AL62" s="111">
        <f t="shared" si="26"/>
        <v>-10.95406506212351</v>
      </c>
      <c r="AM62" s="111">
        <f t="shared" si="20"/>
        <v>0</v>
      </c>
    </row>
    <row r="63" spans="1:39" x14ac:dyDescent="0.2">
      <c r="A63" s="103" t="str">
        <f t="shared" si="0"/>
        <v>1988_2_f61_1</v>
      </c>
      <c r="B63" s="37" t="s">
        <v>199</v>
      </c>
      <c r="C63" s="37" t="s">
        <v>110</v>
      </c>
      <c r="D63" s="38">
        <v>0</v>
      </c>
      <c r="I63" s="182" t="s">
        <v>73</v>
      </c>
      <c r="J63" s="106" t="str">
        <f t="shared" si="37"/>
        <v>2015_4_f9_2</v>
      </c>
      <c r="K63" s="106">
        <f t="shared" si="38"/>
        <v>3</v>
      </c>
      <c r="L63" s="111">
        <f>IF(K63=1,VLOOKUP(J63,ch_hev_ung_dat!$A$2:$J$30000,10,FALSE),IF(ch_verkettung!K63=2,VLOOKUP(ch_verkettung!J63,ch_hev_dat!$A$2:$J$30000,10,FALSE),IF(ch_verkettung!K63=3,VLOOKUP(ch_verkettung!J63,ch_fpre_dat!$A$2:$J$30000,10,FALSE),#N/A)))</f>
        <v>-19.917669448127004</v>
      </c>
      <c r="M63" s="107">
        <f>IF($K63=1,VLOOKUP($J63,ch_hev_ung_dat!$A$2:$J$30000,4,FALSE),IF(ch_verkettung!$K63=2,VLOOKUP(ch_verkettung!$J63,ch_hev_dat!$A$2:$J$30000,4,FALSE),IF(ch_verkettung!$K63=3,VLOOKUP(ch_verkettung!$J63,ch_fpre_dat!$A$2:$J$30000,4,FALSE),#N/A)))</f>
        <v>5.9599900865917807E-2</v>
      </c>
      <c r="N63" s="107">
        <f>IF($K63=1,VLOOKUP($J63,ch_hev_ung_dat!$A$2:$J$30000,5,FALSE),IF(ch_verkettung!$K63=2,VLOOKUP(ch_verkettung!$J63,ch_hev_dat!$A$2:$J$30000,5,FALSE),IF(ch_verkettung!$K63=3,VLOOKUP(ch_verkettung!$J63,ch_fpre_dat!$A$2:$J$30000,5,FALSE),#N/A)))</f>
        <v>2.9546284676087207</v>
      </c>
      <c r="O63" s="107">
        <f>IF($K63=1,VLOOKUP($J63,ch_hev_ung_dat!$A$2:$J$30000,6,FALSE),IF(ch_verkettung!$K63=2,VLOOKUP(ch_verkettung!$J63,ch_hev_dat!$A$2:$J$30000,6,FALSE),IF(ch_verkettung!$K63=3,VLOOKUP(ch_verkettung!$J63,ch_fpre_dat!$A$2:$J$30000,6,FALSE),#N/A)))</f>
        <v>7.3751288783097664</v>
      </c>
      <c r="P63" s="107">
        <f>IF($K63=1,VLOOKUP($J63,ch_hev_ung_dat!$A$2:$J$30000,7,FALSE),IF(ch_verkettung!$K63=2,VLOOKUP(ch_verkettung!$J63,ch_hev_dat!$A$2:$J$30000,7,FALSE),IF(ch_verkettung!$K63=3,VLOOKUP(ch_verkettung!$J63,ch_fpre_dat!$A$2:$J$30000,7,FALSE),#N/A)))</f>
        <v>0.79138596442411213</v>
      </c>
      <c r="Q63" s="107">
        <f>IF($K63=1,VLOOKUP($J63,ch_hev_ung_dat!$A$2:$J$30000,8,FALSE),IF(ch_verkettung!$K63=2,VLOOKUP(ch_verkettung!$J63,ch_hev_dat!$A$2:$J$30000,8,FALSE),IF(ch_verkettung!$K63=3,VLOOKUP(ch_verkettung!$J63,ch_fpre_dat!$A$2:$J$30000,8,FALSE),#N/A)))</f>
        <v>2.5236185161157294E-2</v>
      </c>
      <c r="S63" s="110">
        <f t="shared" ref="S63" si="44">-(M63/SUM($M63:$Q63))</f>
        <v>-5.3185802648562774E-3</v>
      </c>
      <c r="T63" s="110">
        <f t="shared" ref="T63" si="45">-(N63/SUM($M63:$Q63))</f>
        <v>-0.26366534892665533</v>
      </c>
      <c r="U63" s="110">
        <f t="shared" ref="U63" si="46">(O63/SUM($M63:$Q63))</f>
        <v>0.65814228435035649</v>
      </c>
      <c r="V63" s="110">
        <f t="shared" ref="V63" si="47">(P63/SUM($M63:$Q63))</f>
        <v>7.0621757941165958E-2</v>
      </c>
      <c r="W63" s="110">
        <f t="shared" ref="W63" si="48">(Q63/SUM($M63:$Q63))</f>
        <v>2.2520285169659415E-3</v>
      </c>
      <c r="X63" s="110">
        <f>IF($K63=1,VLOOKUP($J63,ch_hev_ung_dat!$A$2:$J$30000,9,FALSE),IF(ch_verkettung!$K63=2,VLOOKUP(ch_verkettung!$J63,ch_hev_dat!$A$2:$J$30000,9,FALSE),IF(ch_verkettung!$K63=3,VLOOKUP(ch_verkettung!$J63,ch_fpre_dat!$A$2:$J$30000,9,FALSE),#N/A)))</f>
        <v>795.32710280373908</v>
      </c>
      <c r="AC63" s="106" t="str">
        <f t="shared" si="36"/>
        <v>2016_4_f4_2</v>
      </c>
      <c r="AD63" s="106">
        <f t="shared" si="29"/>
        <v>3</v>
      </c>
      <c r="AE63" s="107">
        <f>IF($AD63=1,VLOOKUP($AC63,ch_hev_ung_dat!$A$2:$J$30000,10,FALSE),IF($AD63=2,VLOOKUP($AC63,ch_hev_dat!$A$2:$J$30000,10,FALSE),IF($AD63=3,VLOOKUP($AC63,ch_fpre_dat!$A$2:$J$30000,10,FALSE),#N/A)))</f>
        <v>8.2016297811293768</v>
      </c>
      <c r="AG63" s="182" t="s">
        <v>73</v>
      </c>
      <c r="AH63" s="107">
        <f>VLOOKUP(AG63,$I$5:$L$63,4,FALSE)</f>
        <v>-19.917669448127004</v>
      </c>
      <c r="AI63" s="111">
        <f>VLOOKUP(AG63,$I$5:$AE$64,23,FALSE)</f>
        <v>8.2016297811293768</v>
      </c>
      <c r="AJ63" s="111">
        <f t="shared" si="25"/>
        <v>-19.917669448127004</v>
      </c>
      <c r="AK63" s="111">
        <f t="shared" si="18"/>
        <v>28.119299229256381</v>
      </c>
      <c r="AL63" s="111">
        <f t="shared" si="26"/>
        <v>-19.917669448127004</v>
      </c>
      <c r="AM63" s="111">
        <f t="shared" si="20"/>
        <v>0</v>
      </c>
    </row>
    <row r="64" spans="1:39" x14ac:dyDescent="0.2">
      <c r="A64" s="103" t="str">
        <f t="shared" si="0"/>
        <v>1988_2_lagE</v>
      </c>
      <c r="B64" s="37" t="s">
        <v>199</v>
      </c>
      <c r="C64" s="37" t="s">
        <v>226</v>
      </c>
      <c r="D64" s="38">
        <v>1</v>
      </c>
      <c r="I64" s="182" t="s">
        <v>74</v>
      </c>
      <c r="J64" s="106" t="str">
        <f t="shared" ref="J64" si="49">CONCATENATE(I64,"_",$J$2)</f>
        <v>2016_2_f9_2</v>
      </c>
      <c r="K64" s="106">
        <f t="shared" si="38"/>
        <v>3</v>
      </c>
      <c r="L64" s="111">
        <f>IF(K64=1,VLOOKUP(J64,ch_hev_ung_dat!$A$2:$J$30000,10,FALSE),IF(ch_verkettung!K64=2,VLOOKUP(ch_verkettung!J64,ch_hev_dat!$A$2:$J$30000,10,FALSE),IF(ch_verkettung!K64=3,VLOOKUP(ch_verkettung!J64,ch_fpre_dat!$A$2:$J$30000,10,FALSE),#N/A)))</f>
        <v>-14.598838875885972</v>
      </c>
      <c r="M64" s="107">
        <f>IF($K64=1,VLOOKUP($J64,ch_hev_ung_dat!$A$2:$J$30000,4,FALSE),IF(ch_verkettung!$K64=2,VLOOKUP(ch_verkettung!$J64,ch_hev_dat!$A$2:$J$30000,4,FALSE),IF(ch_verkettung!$K64=3,VLOOKUP(ch_verkettung!$J64,ch_fpre_dat!$A$2:$J$30000,4,FALSE),#N/A)))</f>
        <v>0</v>
      </c>
      <c r="N64" s="107">
        <f>IF($K64=1,VLOOKUP($J64,ch_hev_ung_dat!$A$2:$J$30000,5,FALSE),IF(ch_verkettung!$K64=2,VLOOKUP(ch_verkettung!$J64,ch_hev_dat!$A$2:$J$30000,5,FALSE),IF(ch_verkettung!$K64=3,VLOOKUP(ch_verkettung!$J64,ch_fpre_dat!$A$2:$J$30000,5,FALSE),#N/A)))</f>
        <v>2.3367336558245273</v>
      </c>
      <c r="O64" s="107">
        <f>IF($K64=1,VLOOKUP($J64,ch_hev_ung_dat!$A$2:$J$30000,6,FALSE),IF(ch_verkettung!$K64=2,VLOOKUP(ch_verkettung!$J64,ch_hev_dat!$A$2:$J$30000,6,FALSE),IF(ch_verkettung!$K64=3,VLOOKUP(ch_verkettung!$J64,ch_fpre_dat!$A$2:$J$30000,6,FALSE),#N/A)))</f>
        <v>6.1456381745729587</v>
      </c>
      <c r="P64" s="107">
        <f>IF($K64=1,VLOOKUP($J64,ch_hev_ung_dat!$A$2:$J$30000,7,FALSE),IF(ch_verkettung!$K64=2,VLOOKUP(ch_verkettung!$J64,ch_hev_dat!$A$2:$J$30000,7,FALSE),IF(ch_verkettung!$K64=3,VLOOKUP(ch_verkettung!$J64,ch_fpre_dat!$A$2:$J$30000,7,FALSE),#N/A)))</f>
        <v>0.87798325455527815</v>
      </c>
      <c r="Q64" s="107">
        <f>IF($K64=1,VLOOKUP($J64,ch_hev_ung_dat!$A$2:$J$30000,8,FALSE),IF(ch_verkettung!$K64=2,VLOOKUP(ch_verkettung!$J64,ch_hev_dat!$A$2:$J$30000,8,FALSE),IF(ch_verkettung!$K64=3,VLOOKUP(ch_verkettung!$J64,ch_fpre_dat!$A$2:$J$30000,8,FALSE),#N/A)))</f>
        <v>4.298590089741669E-2</v>
      </c>
      <c r="S64" s="110">
        <f t="shared" ref="S64" si="50">-(M64/SUM($M64:$Q64))</f>
        <v>0</v>
      </c>
      <c r="T64" s="110">
        <f t="shared" ref="T64" si="51">-(N64/SUM($M64:$Q64))</f>
        <v>-0.24850036378992979</v>
      </c>
      <c r="U64" s="110">
        <f t="shared" ref="U64" si="52">(O64/SUM($M64:$Q64))</f>
        <v>0.65355900459429261</v>
      </c>
      <c r="V64" s="110">
        <f t="shared" ref="V64" si="53">(P64/SUM($M64:$Q64))</f>
        <v>9.3369288200484971E-2</v>
      </c>
      <c r="W64" s="110">
        <f t="shared" ref="W64" si="54">(Q64/SUM($M64:$Q64))</f>
        <v>4.5713434152925402E-3</v>
      </c>
      <c r="X64" s="110">
        <f>IF($K64=1,VLOOKUP($J64,ch_hev_ung_dat!$A$2:$J$30000,9,FALSE),IF(ch_verkettung!$K64=2,VLOOKUP(ch_verkettung!$J64,ch_hev_dat!$A$2:$J$30000,9,FALSE),IF(ch_verkettung!$K64=3,VLOOKUP(ch_verkettung!$J64,ch_fpre_dat!$A$2:$J$30000,9,FALSE),#N/A)))</f>
        <v>661.28037383177514</v>
      </c>
      <c r="AC64" s="106" t="str">
        <f t="shared" ref="AC64" si="55">CONCATENATE(I66,"_",$AD$2)</f>
        <v>2017_2_f4_2</v>
      </c>
      <c r="AD64" s="106">
        <f t="shared" si="29"/>
        <v>3</v>
      </c>
      <c r="AE64" s="107">
        <f>IF($AD64=1,VLOOKUP($AC64,ch_hev_ung_dat!$A$2:$J$30000,10,FALSE),IF($AD64=2,VLOOKUP($AC64,ch_hev_dat!$A$2:$J$30000,10,FALSE),IF($AD64=3,VLOOKUP($AC64,ch_fpre_dat!$A$2:$J$30000,10,FALSE),#N/A)))</f>
        <v>6.3190124365104881</v>
      </c>
      <c r="AG64" s="182" t="s">
        <v>74</v>
      </c>
      <c r="AH64" s="107">
        <f>VLOOKUP(AG64,$I$5:$L$64,4,FALSE)</f>
        <v>-14.598838875885972</v>
      </c>
      <c r="AI64" s="111">
        <f>VLOOKUP(AG64,$I$5:$AE$64,23,FALSE)</f>
        <v>6.3190124365104881</v>
      </c>
      <c r="AJ64" s="111">
        <f t="shared" si="25"/>
        <v>-14.598838875885972</v>
      </c>
      <c r="AK64" s="111">
        <f t="shared" si="18"/>
        <v>20.917851312396461</v>
      </c>
      <c r="AL64" s="111">
        <f t="shared" si="26"/>
        <v>-14.598838875885972</v>
      </c>
      <c r="AM64" s="111">
        <f t="shared" si="20"/>
        <v>0</v>
      </c>
    </row>
    <row r="65" spans="1:39" x14ac:dyDescent="0.2">
      <c r="A65" s="103" t="str">
        <f t="shared" si="0"/>
        <v>1988_2_lagI</v>
      </c>
      <c r="B65" s="37" t="s">
        <v>199</v>
      </c>
      <c r="C65" s="37" t="s">
        <v>227</v>
      </c>
      <c r="D65" s="38">
        <v>1</v>
      </c>
      <c r="I65" s="182" t="s">
        <v>75</v>
      </c>
      <c r="J65" s="106" t="str">
        <f t="shared" ref="J65" si="56">CONCATENATE(I65,"_",$J$2)</f>
        <v>2016_4_f9_2</v>
      </c>
      <c r="K65" s="106">
        <f t="shared" si="38"/>
        <v>3</v>
      </c>
      <c r="L65" s="111">
        <f>IF(K65=1,VLOOKUP(J65,ch_hev_ung_dat!$A$2:$J$30000,10,FALSE),IF(ch_verkettung!K65=2,VLOOKUP(ch_verkettung!J65,ch_hev_dat!$A$2:$J$30000,10,FALSE),IF(ch_verkettung!K65=3,VLOOKUP(ch_verkettung!J65,ch_fpre_dat!$A$2:$J$30000,10,FALSE),#N/A)))</f>
        <v>-9.5813799029620732</v>
      </c>
      <c r="M65" s="107">
        <f>IF($K65=1,VLOOKUP($J65,ch_hev_ung_dat!$A$2:$J$30000,4,FALSE),IF(ch_verkettung!$K65=2,VLOOKUP(ch_verkettung!$J65,ch_hev_dat!$A$2:$J$30000,4,FALSE),IF(ch_verkettung!$K65=3,VLOOKUP(ch_verkettung!$J65,ch_fpre_dat!$A$2:$J$30000,4,FALSE),#N/A)))</f>
        <v>9.4758984218360917E-2</v>
      </c>
      <c r="N65" s="107">
        <f>IF($K65=1,VLOOKUP($J65,ch_hev_ung_dat!$A$2:$J$30000,5,FALSE),IF(ch_verkettung!$K65=2,VLOOKUP(ch_verkettung!$J65,ch_hev_dat!$A$2:$J$30000,5,FALSE),IF(ch_verkettung!$K65=3,VLOOKUP(ch_verkettung!$J65,ch_fpre_dat!$A$2:$J$30000,5,FALSE),#N/A)))</f>
        <v>2.8740610475583011</v>
      </c>
      <c r="O65" s="107">
        <f>IF($K65=1,VLOOKUP($J65,ch_hev_ung_dat!$A$2:$J$30000,6,FALSE),IF(ch_verkettung!$K65=2,VLOOKUP(ch_verkettung!$J65,ch_hev_dat!$A$2:$J$30000,6,FALSE),IF(ch_verkettung!$K65=3,VLOOKUP(ch_verkettung!$J65,ch_fpre_dat!$A$2:$J$30000,6,FALSE),#N/A)))</f>
        <v>7.9442993851553512</v>
      </c>
      <c r="P65" s="107">
        <f>IF($K65=1,VLOOKUP($J65,ch_hev_ung_dat!$A$2:$J$30000,7,FALSE),IF(ch_verkettung!$K65=2,VLOOKUP(ch_verkettung!$J65,ch_hev_dat!$A$2:$J$30000,7,FALSE),IF(ch_verkettung!$K65=3,VLOOKUP(ch_verkettung!$J65,ch_fpre_dat!$A$2:$J$30000,7,FALSE),#N/A)))</f>
        <v>1.766790084983614</v>
      </c>
      <c r="Q65" s="107">
        <f>IF($K65=1,VLOOKUP($J65,ch_hev_ung_dat!$A$2:$J$30000,8,FALSE),IF(ch_verkettung!$K65=2,VLOOKUP(ch_verkettung!$J65,ch_hev_dat!$A$2:$J$30000,8,FALSE),IF(ch_verkettung!$K65=3,VLOOKUP(ch_verkettung!$J65,ch_fpre_dat!$A$2:$J$30000,8,FALSE),#N/A)))</f>
        <v>3.9067702636082141E-2</v>
      </c>
      <c r="S65" s="110">
        <f t="shared" ref="S65" si="57">-(M65/SUM($M65:$Q65))</f>
        <v>-7.4502047369382632E-3</v>
      </c>
      <c r="T65" s="110">
        <f t="shared" ref="T65" si="58">-(N65/SUM($M65:$Q65))</f>
        <v>-0.22596636516730043</v>
      </c>
      <c r="U65" s="110">
        <f t="shared" ref="U65" si="59">(O65/SUM($M65:$Q65))</f>
        <v>0.6246020617375071</v>
      </c>
      <c r="V65" s="110">
        <f t="shared" ref="V65" si="60">(P65/SUM($M65:$Q65))</f>
        <v>0.13890976110495248</v>
      </c>
      <c r="W65" s="110">
        <f t="shared" ref="W65" si="61">(Q65/SUM($M65:$Q65))</f>
        <v>3.0716072533018678E-3</v>
      </c>
      <c r="X65" s="110">
        <f>IF($K65=1,VLOOKUP($J65,ch_hev_ung_dat!$A$2:$J$30000,9,FALSE),IF(ch_verkettung!$K65=2,VLOOKUP(ch_verkettung!$J65,ch_hev_dat!$A$2:$J$30000,9,FALSE),IF(ch_verkettung!$K65=3,VLOOKUP(ch_verkettung!$J65,ch_fpre_dat!$A$2:$J$30000,9,FALSE),#N/A)))</f>
        <v>878.11214953270826</v>
      </c>
      <c r="AC65" s="106" t="str">
        <f t="shared" ref="AC65" si="62">CONCATENATE(I67,"_",$AD$2)</f>
        <v>2017_4_f4_2</v>
      </c>
      <c r="AD65" s="106">
        <f t="shared" si="29"/>
        <v>3</v>
      </c>
      <c r="AE65" s="107">
        <f>IF($AD65=1,VLOOKUP($AC65,ch_hev_ung_dat!$A$2:$J$30000,10,FALSE),IF($AD65=2,VLOOKUP($AC65,ch_hev_dat!$A$2:$J$30000,10,FALSE),IF($AD65=3,VLOOKUP($AC65,ch_fpre_dat!$A$2:$J$30000,10,FALSE),#N/A)))</f>
        <v>10.891803592531286</v>
      </c>
      <c r="AG65" s="182" t="s">
        <v>75</v>
      </c>
      <c r="AH65" s="107">
        <f>VLOOKUP(AG65,$I$5:$L$65,4,FALSE)</f>
        <v>-9.5813799029620732</v>
      </c>
      <c r="AI65" s="111">
        <f>VLOOKUP(AG65,$I$5:$AE$65,23,FALSE)</f>
        <v>10.891803592531286</v>
      </c>
      <c r="AJ65" s="111">
        <f t="shared" si="25"/>
        <v>-9.5813799029620732</v>
      </c>
      <c r="AK65" s="111">
        <f t="shared" si="18"/>
        <v>20.473183495493359</v>
      </c>
      <c r="AL65" s="111">
        <f t="shared" si="26"/>
        <v>-9.5813799029620732</v>
      </c>
      <c r="AM65" s="111">
        <f t="shared" si="20"/>
        <v>0</v>
      </c>
    </row>
    <row r="66" spans="1:39" x14ac:dyDescent="0.2">
      <c r="A66" s="103" t="str">
        <f t="shared" si="0"/>
        <v>1988_4_f9_1</v>
      </c>
      <c r="B66" s="37" t="s">
        <v>177</v>
      </c>
      <c r="C66" s="37" t="s">
        <v>4</v>
      </c>
      <c r="D66" s="38">
        <v>1</v>
      </c>
      <c r="I66" s="182" t="s">
        <v>76</v>
      </c>
      <c r="J66" s="106" t="str">
        <f t="shared" ref="J66" si="63">CONCATENATE(I66,"_",$J$2)</f>
        <v>2017_2_f9_2</v>
      </c>
      <c r="K66" s="106">
        <f t="shared" si="38"/>
        <v>3</v>
      </c>
      <c r="L66" s="111">
        <f>IF(K66=1,VLOOKUP(J66,ch_hev_ung_dat!$A$2:$J$30000,10,FALSE),IF(ch_verkettung!K66=2,VLOOKUP(ch_verkettung!J66,ch_hev_dat!$A$2:$J$30000,10,FALSE),IF(ch_verkettung!K66=3,VLOOKUP(ch_verkettung!J66,ch_fpre_dat!$A$2:$J$30000,10,FALSE),#N/A)))</f>
        <v>-13.327364723421287</v>
      </c>
      <c r="M66" s="107">
        <f>IF($K66=1,VLOOKUP($J66,ch_hev_ung_dat!$A$2:$J$30000,4,FALSE),IF(ch_verkettung!$K66=2,VLOOKUP(ch_verkettung!$J66,ch_hev_dat!$A$2:$J$30000,4,FALSE),IF(ch_verkettung!$K66=3,VLOOKUP(ch_verkettung!$J66,ch_fpre_dat!$A$2:$J$30000,4,FALSE),#N/A)))</f>
        <v>1.9585293505024061E-2</v>
      </c>
      <c r="N66" s="107">
        <f>IF($K66=1,VLOOKUP($J66,ch_hev_ung_dat!$A$2:$J$30000,5,FALSE),IF(ch_verkettung!$K66=2,VLOOKUP(ch_verkettung!$J66,ch_hev_dat!$A$2:$J$30000,5,FALSE),IF(ch_verkettung!$K66=3,VLOOKUP(ch_verkettung!$J66,ch_fpre_dat!$A$2:$J$30000,5,FALSE),#N/A)))</f>
        <v>2.3008002882353389</v>
      </c>
      <c r="O66" s="107">
        <f>IF($K66=1,VLOOKUP($J66,ch_hev_ung_dat!$A$2:$J$30000,6,FALSE),IF(ch_verkettung!$K66=2,VLOOKUP(ch_verkettung!$J66,ch_hev_dat!$A$2:$J$30000,6,FALSE),IF(ch_verkettung!$K66=3,VLOOKUP(ch_verkettung!$J66,ch_fpre_dat!$A$2:$J$30000,6,FALSE),#N/A)))</f>
        <v>7.0188836416284106</v>
      </c>
      <c r="P66" s="107">
        <f>IF($K66=1,VLOOKUP($J66,ch_hev_ung_dat!$A$2:$J$30000,7,FALSE),IF(ch_verkettung!$K66=2,VLOOKUP(ch_verkettung!$J66,ch_hev_dat!$A$2:$J$30000,7,FALSE),IF(ch_verkettung!$K66=3,VLOOKUP(ch_verkettung!$J66,ch_fpre_dat!$A$2:$J$30000,7,FALSE),#N/A)))</f>
        <v>0.94766137860302613</v>
      </c>
      <c r="Q66" s="107">
        <f>IF($K66=1,VLOOKUP($J66,ch_hev_ung_dat!$A$2:$J$30000,8,FALSE),IF(ch_verkettung!$K66=2,VLOOKUP(ch_verkettung!$J66,ch_hev_dat!$A$2:$J$30000,8,FALSE),IF(ch_verkettung!$K66=3,VLOOKUP(ch_verkettung!$J66,ch_fpre_dat!$A$2:$J$30000,8,FALSE),#N/A)))</f>
        <v>9.9999999999999985E-3</v>
      </c>
      <c r="S66" s="110">
        <f t="shared" ref="S66" si="64">-(M66/SUM($M66:$Q66))</f>
        <v>-1.9020516173308573E-3</v>
      </c>
      <c r="T66" s="110">
        <f t="shared" ref="T66" si="65">-(N66/SUM($M66:$Q66))</f>
        <v>-0.22344525540404725</v>
      </c>
      <c r="U66" s="110">
        <f t="shared" ref="U66" si="66">(O66/SUM($M66:$Q66))</f>
        <v>0.6816481447669791</v>
      </c>
      <c r="V66" s="110">
        <f t="shared" ref="V66" si="67">(P66/SUM($M66:$Q66))</f>
        <v>9.2033385018789451E-2</v>
      </c>
      <c r="W66" s="110">
        <f t="shared" ref="W66" si="68">(Q66/SUM($M66:$Q66))</f>
        <v>9.711631928533207E-4</v>
      </c>
      <c r="X66" s="110">
        <f>IF($K66=1,VLOOKUP($J66,ch_hev_ung_dat!$A$2:$J$30000,9,FALSE),IF(ch_verkettung!$K66=2,VLOOKUP(ch_verkettung!$J66,ch_hev_dat!$A$2:$J$30000,9,FALSE),IF(ch_verkettung!$K66=3,VLOOKUP(ch_verkettung!$J66,ch_fpre_dat!$A$2:$J$30000,9,FALSE),#N/A)))</f>
        <v>727.3200000000005</v>
      </c>
      <c r="AC66" s="106" t="str">
        <f t="shared" ref="AC66" si="69">CONCATENATE(I68,"_",$AD$2)</f>
        <v>2018_2_f4_2</v>
      </c>
      <c r="AD66" s="106">
        <f t="shared" si="29"/>
        <v>3</v>
      </c>
      <c r="AE66" s="107">
        <f>IF($AD66=1,VLOOKUP($AC66,ch_hev_ung_dat!$A$2:$J$30000,10,FALSE),IF($AD66=2,VLOOKUP($AC66,ch_hev_dat!$A$2:$J$30000,10,FALSE),IF($AD66=3,VLOOKUP($AC66,ch_fpre_dat!$A$2:$J$30000,10,FALSE),#N/A)))</f>
        <v>13.277003548579302</v>
      </c>
      <c r="AG66" s="182" t="s">
        <v>76</v>
      </c>
      <c r="AH66" s="107">
        <f>VLOOKUP(AG66,$I$5:$L$66,4,FALSE)</f>
        <v>-13.327364723421287</v>
      </c>
      <c r="AI66" s="111">
        <f>VLOOKUP(AG66,$I$5:$AE$67,23,FALSE)</f>
        <v>13.277003548579302</v>
      </c>
      <c r="AJ66" s="111">
        <f t="shared" si="25"/>
        <v>-13.327364723421287</v>
      </c>
      <c r="AK66" s="111">
        <f t="shared" si="18"/>
        <v>26.604368272000588</v>
      </c>
      <c r="AL66" s="111">
        <f t="shared" si="26"/>
        <v>-13.327364723421287</v>
      </c>
      <c r="AM66" s="111">
        <f t="shared" si="20"/>
        <v>0</v>
      </c>
    </row>
    <row r="67" spans="1:39" x14ac:dyDescent="0.2">
      <c r="A67" s="103" t="str">
        <f t="shared" ref="A67:A130" si="70">CONCATENATE(B67,"_",C67)</f>
        <v>1988_4_f9_2</v>
      </c>
      <c r="B67" s="37" t="s">
        <v>177</v>
      </c>
      <c r="C67" s="37" t="s">
        <v>5</v>
      </c>
      <c r="D67" s="38">
        <v>1</v>
      </c>
      <c r="I67" s="182" t="s">
        <v>77</v>
      </c>
      <c r="J67" s="106" t="str">
        <f t="shared" ref="J67" si="71">CONCATENATE(I67,"_",$J$2)</f>
        <v>2017_4_f9_2</v>
      </c>
      <c r="K67" s="106">
        <f t="shared" si="38"/>
        <v>3</v>
      </c>
      <c r="L67" s="111">
        <f>IF(K67=1,VLOOKUP(J67,ch_hev_ung_dat!$A$2:$J$30000,10,FALSE),IF(ch_verkettung!K67=2,VLOOKUP(ch_verkettung!J67,ch_hev_dat!$A$2:$J$30000,10,FALSE),IF(ch_verkettung!K67=3,VLOOKUP(ch_verkettung!J67,ch_fpre_dat!$A$2:$J$30000,10,FALSE),#N/A)))</f>
        <v>-7.0289702563444161</v>
      </c>
      <c r="M67" s="107">
        <f>IF($K67=1,VLOOKUP($J67,ch_hev_ung_dat!$A$2:$J$30000,4,FALSE),IF(ch_verkettung!$K67=2,VLOOKUP(ch_verkettung!$J67,ch_hev_dat!$A$2:$J$30000,4,FALSE),IF(ch_verkettung!$K67=3,VLOOKUP(ch_verkettung!$J67,ch_fpre_dat!$A$2:$J$30000,4,FALSE),#N/A)))</f>
        <v>2.2492934289589483E-2</v>
      </c>
      <c r="N67" s="107">
        <f>IF($K67=1,VLOOKUP($J67,ch_hev_ung_dat!$A$2:$J$30000,5,FALSE),IF(ch_verkettung!$K67=2,VLOOKUP(ch_verkettung!$J67,ch_hev_dat!$A$2:$J$30000,5,FALSE),IF(ch_verkettung!$K67=3,VLOOKUP(ch_verkettung!$J67,ch_fpre_dat!$A$2:$J$30000,5,FALSE),#N/A)))</f>
        <v>2.7776225988596135</v>
      </c>
      <c r="O67" s="107">
        <f>IF($K67=1,VLOOKUP($J67,ch_hev_ung_dat!$A$2:$J$30000,6,FALSE),IF(ch_verkettung!$K67=2,VLOOKUP(ch_verkettung!$J67,ch_hev_dat!$A$2:$J$30000,6,FALSE),IF(ch_verkettung!$K67=3,VLOOKUP(ch_verkettung!$J67,ch_fpre_dat!$A$2:$J$30000,6,FALSE),#N/A)))</f>
        <v>7.9317201070198431</v>
      </c>
      <c r="P67" s="107">
        <f>IF($K67=1,VLOOKUP($J67,ch_hev_ung_dat!$A$2:$J$30000,7,FALSE),IF(ch_verkettung!$K67=2,VLOOKUP(ch_verkettung!$J67,ch_hev_dat!$A$2:$J$30000,7,FALSE),IF(ch_verkettung!$K67=3,VLOOKUP(ch_verkettung!$J67,ch_fpre_dat!$A$2:$J$30000,7,FALSE),#N/A)))</f>
        <v>1.7446869542193364</v>
      </c>
      <c r="Q67" s="107">
        <f>IF($K67=1,VLOOKUP($J67,ch_hev_ung_dat!$A$2:$J$30000,8,FALSE),IF(ch_verkettung!$K67=2,VLOOKUP(ch_verkettung!$J67,ch_hev_dat!$A$2:$J$30000,8,FALSE),IF(ch_verkettung!$K67=3,VLOOKUP(ch_verkettung!$J67,ch_fpre_dat!$A$2:$J$30000,8,FALSE),#N/A)))</f>
        <v>9.7063928195647242E-2</v>
      </c>
      <c r="S67" s="110">
        <f t="shared" ref="S67" si="72">-(M67/SUM($M67:$Q67))</f>
        <v>-1.788903607509984E-3</v>
      </c>
      <c r="T67" s="110">
        <f t="shared" ref="T67" si="73">-(N67/SUM($M67:$Q67))</f>
        <v>-0.22090933194523224</v>
      </c>
      <c r="U67" s="110">
        <f t="shared" ref="U67" si="74">(O67/SUM($M67:$Q67))</f>
        <v>0.63082399701734237</v>
      </c>
      <c r="V67" s="110">
        <f t="shared" ref="V67" si="75">(P67/SUM($M67:$Q67))</f>
        <v>0.13875809826302302</v>
      </c>
      <c r="W67" s="110">
        <f t="shared" ref="W67" si="76">(Q67/SUM($M67:$Q67))</f>
        <v>7.7196691668925182E-3</v>
      </c>
      <c r="X67" s="110">
        <f>IF($K67=1,VLOOKUP($J67,ch_hev_ung_dat!$A$2:$J$30000,9,FALSE),IF(ch_verkettung!$K67=2,VLOOKUP(ch_verkettung!$J67,ch_hev_dat!$A$2:$J$30000,9,FALSE),IF(ch_verkettung!$K67=3,VLOOKUP(ch_verkettung!$J67,ch_fpre_dat!$A$2:$J$30000,9,FALSE),#N/A)))</f>
        <v>889.7799999999994</v>
      </c>
      <c r="AC67" s="106" t="str">
        <f t="shared" ref="AC67" si="77">CONCATENATE(I69,"_",$AD$2)</f>
        <v>2018_4_f4_2</v>
      </c>
      <c r="AD67" s="106">
        <f t="shared" ref="AD67" si="78">VLOOKUP(AC67,$A$2:$D$5034,4,FALSE)</f>
        <v>3</v>
      </c>
      <c r="AE67" s="107">
        <f>IF($AD67=1,VLOOKUP($AC67,ch_hev_ung_dat!$A$2:$J$30000,10,FALSE),IF($AD67=2,VLOOKUP($AC67,ch_hev_dat!$A$2:$J$30000,10,FALSE),IF($AD67=3,VLOOKUP($AC67,ch_fpre_dat!$A$2:$J$30000,10,FALSE),#N/A)))</f>
        <v>17.371262238942499</v>
      </c>
      <c r="AG67" s="182" t="s">
        <v>77</v>
      </c>
      <c r="AH67" s="107">
        <f>VLOOKUP(AG67,$I$5:$L$67,4,FALSE)</f>
        <v>-7.0289702563444161</v>
      </c>
      <c r="AI67" s="111">
        <f>VLOOKUP(AG67,$I$5:$AE$67,23,FALSE)</f>
        <v>17.371262238942499</v>
      </c>
      <c r="AJ67" s="111">
        <f t="shared" si="25"/>
        <v>-7.0289702563444161</v>
      </c>
      <c r="AK67" s="111">
        <f t="shared" si="18"/>
        <v>24.400232495286915</v>
      </c>
      <c r="AL67" s="111">
        <f t="shared" si="26"/>
        <v>-7.0289702563444161</v>
      </c>
      <c r="AM67" s="111">
        <f t="shared" si="20"/>
        <v>0</v>
      </c>
    </row>
    <row r="68" spans="1:39" x14ac:dyDescent="0.2">
      <c r="A68" s="103" t="str">
        <f t="shared" si="70"/>
        <v>1988_4_f9_3</v>
      </c>
      <c r="B68" s="37" t="s">
        <v>177</v>
      </c>
      <c r="C68" s="37" t="s">
        <v>6</v>
      </c>
      <c r="D68" s="38">
        <v>1</v>
      </c>
      <c r="I68" s="182" t="s">
        <v>78</v>
      </c>
      <c r="J68" s="106" t="str">
        <f t="shared" ref="J68" si="79">CONCATENATE(I68,"_",$J$2)</f>
        <v>2018_2_f9_2</v>
      </c>
      <c r="K68" s="106">
        <f t="shared" si="38"/>
        <v>3</v>
      </c>
      <c r="L68" s="111">
        <f>IF(K68=1,VLOOKUP(J68,ch_hev_ung_dat!$A$2:$J$30000,10,FALSE),IF(ch_verkettung!K68=2,VLOOKUP(ch_verkettung!J68,ch_hev_dat!$A$2:$J$30000,10,FALSE),IF(ch_verkettung!K68=3,VLOOKUP(ch_verkettung!J68,ch_fpre_dat!$A$2:$J$30000,10,FALSE),#N/A)))</f>
        <v>-6.4068996904110946</v>
      </c>
      <c r="M68" s="107">
        <f>IF($K68=1,VLOOKUP($J68,ch_hev_ung_dat!$A$2:$J$30000,4,FALSE),IF(ch_verkettung!$K68=2,VLOOKUP(ch_verkettung!$J68,ch_hev_dat!$A$2:$J$30000,4,FALSE),IF(ch_verkettung!$K68=3,VLOOKUP(ch_verkettung!$J68,ch_fpre_dat!$A$2:$J$30000,4,FALSE),#N/A)))</f>
        <v>7.6010766966592069E-3</v>
      </c>
      <c r="N68" s="107">
        <f>IF($K68=1,VLOOKUP($J68,ch_hev_ung_dat!$A$2:$J$30000,5,FALSE),IF(ch_verkettung!$K68=2,VLOOKUP(ch_verkettung!$J68,ch_hev_dat!$A$2:$J$30000,5,FALSE),IF(ch_verkettung!$K68=3,VLOOKUP(ch_verkettung!$J68,ch_fpre_dat!$A$2:$J$30000,5,FALSE),#N/A)))</f>
        <v>1.7562428490904567</v>
      </c>
      <c r="O68" s="107">
        <f>IF($K68=1,VLOOKUP($J68,ch_hev_ung_dat!$A$2:$J$30000,6,FALSE),IF(ch_verkettung!$K68=2,VLOOKUP(ch_verkettung!$J68,ch_hev_dat!$A$2:$J$30000,6,FALSE),IF(ch_verkettung!$K68=3,VLOOKUP(ch_verkettung!$J68,ch_fpre_dat!$A$2:$J$30000,6,FALSE),#N/A)))</f>
        <v>6.7137259991550131</v>
      </c>
      <c r="P68" s="107">
        <f>IF($K68=1,VLOOKUP($J68,ch_hev_ung_dat!$A$2:$J$30000,7,FALSE),IF(ch_verkettung!$K68=2,VLOOKUP(ch_verkettung!$J68,ch_hev_dat!$A$2:$J$30000,7,FALSE),IF(ch_verkettung!$K68=3,VLOOKUP(ch_verkettung!$J68,ch_fpre_dat!$A$2:$J$30000,7,FALSE),#N/A)))</f>
        <v>1.1543383039840247</v>
      </c>
      <c r="Q68" s="107">
        <f>IF($K68=1,VLOOKUP($J68,ch_hev_ung_dat!$A$2:$J$30000,8,FALSE),IF(ch_verkettung!$K68=2,VLOOKUP(ch_verkettung!$J68,ch_hev_dat!$A$2:$J$30000,8,FALSE),IF(ch_verkettung!$K68=3,VLOOKUP(ch_verkettung!$J68,ch_fpre_dat!$A$2:$J$30000,8,FALSE),#N/A)))</f>
        <v>0</v>
      </c>
      <c r="S68" s="110">
        <f t="shared" ref="S68" si="80">-(M68/SUM($M68:$Q68))</f>
        <v>-7.8915584700360445E-4</v>
      </c>
      <c r="T68" s="110">
        <f t="shared" ref="T68" si="81">-(N68/SUM($M68:$Q68))</f>
        <v>-0.18233592008447297</v>
      </c>
      <c r="U68" s="110">
        <f t="shared" ref="U68" si="82">(O68/SUM($M68:$Q68))</f>
        <v>0.6970296891941542</v>
      </c>
      <c r="V68" s="110">
        <f t="shared" ref="V68" si="83">(P68/SUM($M68:$Q68))</f>
        <v>0.11984523487436924</v>
      </c>
      <c r="W68" s="110">
        <f t="shared" ref="W68" si="84">(Q68/SUM($M68:$Q68))</f>
        <v>0</v>
      </c>
      <c r="X68" s="110">
        <f>IF($K68=1,VLOOKUP($J68,ch_hev_ung_dat!$A$2:$J$30000,9,FALSE),IF(ch_verkettung!$K68=2,VLOOKUP(ch_verkettung!$J68,ch_hev_dat!$A$2:$J$30000,9,FALSE),IF(ch_verkettung!$K68=3,VLOOKUP(ch_verkettung!$J68,ch_fpre_dat!$A$2:$J$30000,9,FALSE),#N/A)))</f>
        <v>701.72</v>
      </c>
      <c r="AC68" s="106" t="str">
        <f t="shared" ref="AC68" si="85">CONCATENATE(I70,"_",$AD$2)</f>
        <v>2019_2_f4_2</v>
      </c>
      <c r="AD68" s="106">
        <f t="shared" ref="AD68" si="86">VLOOKUP(AC68,$A$2:$D$5034,4,FALSE)</f>
        <v>3</v>
      </c>
      <c r="AE68" s="107">
        <f>IF($AD68=1,VLOOKUP($AC68,ch_hev_ung_dat!$A$2:$J$30000,10,FALSE),IF($AD68=2,VLOOKUP($AC68,ch_hev_dat!$A$2:$J$30000,10,FALSE),IF($AD68=3,VLOOKUP($AC68,ch_fpre_dat!$A$2:$J$30000,10,FALSE),#N/A)))</f>
        <v>27.821384693454931</v>
      </c>
      <c r="AG68" s="182" t="s">
        <v>78</v>
      </c>
      <c r="AH68" s="107">
        <f>VLOOKUP(AG68,$I$5:$L$68,4,FALSE)</f>
        <v>-6.4068996904110946</v>
      </c>
      <c r="AI68" s="122">
        <f>VLOOKUP(AG68,$I$5:$AE$68,23,FALSE)</f>
        <v>27.821384693454931</v>
      </c>
      <c r="AJ68" s="122">
        <f t="shared" si="25"/>
        <v>-6.4068996904110946</v>
      </c>
      <c r="AK68" s="122">
        <f t="shared" si="18"/>
        <v>34.228284383866026</v>
      </c>
      <c r="AL68" s="122">
        <f t="shared" si="26"/>
        <v>-6.4068996904110946</v>
      </c>
      <c r="AM68" s="122">
        <f t="shared" si="20"/>
        <v>0</v>
      </c>
    </row>
    <row r="69" spans="1:39" x14ac:dyDescent="0.2">
      <c r="A69" s="103" t="str">
        <f t="shared" si="70"/>
        <v>1988_4_f9_4</v>
      </c>
      <c r="B69" s="37" t="s">
        <v>177</v>
      </c>
      <c r="C69" s="37" t="s">
        <v>7</v>
      </c>
      <c r="D69" s="38">
        <v>1</v>
      </c>
      <c r="I69" s="182" t="s">
        <v>127</v>
      </c>
      <c r="J69" s="106" t="str">
        <f t="shared" ref="J69" si="87">CONCATENATE(I69,"_",$J$2)</f>
        <v>2018_4_f9_2</v>
      </c>
      <c r="K69" s="106">
        <f t="shared" ref="K69" si="88">VLOOKUP(J69,$A$2:$D$5034,4,FALSE)</f>
        <v>3</v>
      </c>
      <c r="L69" s="111">
        <f>IF(K69=1,VLOOKUP(J69,ch_hev_ung_dat!$A$2:$J$30000,10,FALSE),IF(K69=2,VLOOKUP(J69,ch_hev_dat!$A$2:$J$30000,10,FALSE),IF(K69=3,VLOOKUP(J69,ch_fpre_dat!$A$2:$J$30000,10,FALSE),#N/A)))</f>
        <v>-0.46711692144040129</v>
      </c>
      <c r="M69" s="107">
        <f>IF($K69=1,VLOOKUP($J69,ch_hev_ung_dat!$A$2:$J$30000,4,FALSE),IF($K69=2,VLOOKUP($J69,ch_hev_dat!$A$2:$J$30000,4,FALSE),IF($K69=3,VLOOKUP($J69,ch_fpre_dat!$A$2:$J$30000,4,FALSE),#N/A)))</f>
        <v>6.7226791788023044E-2</v>
      </c>
      <c r="N69" s="107">
        <f>IF($K69=1,VLOOKUP($J69,ch_hev_ung_dat!$A$2:$J$30000,5,FALSE),IF($K69=2,VLOOKUP($J69,ch_hev_dat!$A$2:$J$30000,5,FALSE),IF($K69=3,VLOOKUP($J69,ch_fpre_dat!$A$2:$J$30000,5,FALSE),#N/A)))</f>
        <v>1.9849477844211649</v>
      </c>
      <c r="O69" s="107">
        <f>IF($K69=1,VLOOKUP($J69,ch_hev_ung_dat!$A$2:$J$30000,6,FALSE),IF($K69=2,VLOOKUP($J69,ch_hev_dat!$A$2:$J$30000,6,FALSE),IF($K69=3,VLOOKUP($J69,ch_fpre_dat!$A$2:$J$30000,6,FALSE),#N/A)))</f>
        <v>7.2929371394338895</v>
      </c>
      <c r="P69" s="107">
        <f>IF($K69=1,VLOOKUP($J69,ch_hev_ung_dat!$A$2:$J$30000,7,FALSE),IF($K69=2,VLOOKUP($J69,ch_hev_dat!$A$2:$J$30000,7,FALSE),IF($K69=3,VLOOKUP($J69,ch_fpre_dat!$A$2:$J$30000,7,FALSE),#N/A)))</f>
        <v>1.9510674550019251</v>
      </c>
      <c r="Q69" s="107">
        <f>IF($K69=1,VLOOKUP($J69,ch_hev_ung_dat!$A$2:$J$30000,8,FALSE),IF($K69=2,VLOOKUP($J69,ch_hev_dat!$A$2:$J$30000,8,FALSE),IF($K69=3,VLOOKUP($J69,ch_fpre_dat!$A$2:$J$30000,8,FALSE),#N/A)))</f>
        <v>5.7649129886108069E-2</v>
      </c>
      <c r="S69" s="110">
        <f t="shared" ref="S69" si="89">-(M69/SUM($M69:$Q69))</f>
        <v>-5.9210682078817672E-3</v>
      </c>
      <c r="T69" s="110">
        <f t="shared" ref="T69" si="90">-(N69/SUM($M69:$Q69))</f>
        <v>-0.17482629927813093</v>
      </c>
      <c r="U69" s="110">
        <f t="shared" ref="U69" si="91">(O69/SUM($M69:$Q69))</f>
        <v>0.64233287190830057</v>
      </c>
      <c r="V69" s="110">
        <f t="shared" ref="V69" si="92">(P69/SUM($M69:$Q69))</f>
        <v>0.17184225473188258</v>
      </c>
      <c r="W69" s="110">
        <f t="shared" ref="W69" si="93">(Q69/SUM($M69:$Q69))</f>
        <v>5.0775058738039341E-3</v>
      </c>
      <c r="X69" s="110">
        <f>IF($K69=1,VLOOKUP($J69,ch_hev_ung_dat!$A$2:$J$30000,9,FALSE),IF($K69=2,VLOOKUP($J69,ch_hev_dat!$A$2:$J$30000,9,FALSE),IF($K69=3,VLOOKUP($J69,ch_fpre_dat!$A$2:$J$30000,9,FALSE),#N/A)))</f>
        <v>787.73999999999819</v>
      </c>
      <c r="AC69" s="106" t="str">
        <f t="shared" ref="AC69" si="94">CONCATENATE(I71,"_",$AD$2)</f>
        <v>2019_4_f4_2</v>
      </c>
      <c r="AD69" s="106">
        <f t="shared" ref="AD69" si="95">VLOOKUP(AC69,$A$2:$D$5034,4,FALSE)</f>
        <v>3</v>
      </c>
      <c r="AE69" s="107">
        <f>IF($AD69=1,VLOOKUP($AC69,ch_hev_ung_dat!$A$2:$J$30000,10,FALSE),IF($AD69=2,VLOOKUP($AC69,ch_hev_dat!$A$2:$J$30000,10,FALSE),IF($AD69=3,VLOOKUP($AC69,ch_fpre_dat!$A$2:$J$30000,10,FALSE),#N/A)))</f>
        <v>36.742336372953012</v>
      </c>
      <c r="AG69" s="182" t="s">
        <v>127</v>
      </c>
      <c r="AH69" s="107">
        <f>VLOOKUP(AG69,$I$5:$L$69,4,FALSE)</f>
        <v>-0.46711692144040129</v>
      </c>
      <c r="AI69" s="122">
        <f>VLOOKUP(AG69,$I$5:$AE$69,23,FALSE)</f>
        <v>36.742336372953012</v>
      </c>
      <c r="AJ69" s="122">
        <f t="shared" si="25"/>
        <v>-0.46711692144040129</v>
      </c>
      <c r="AK69" s="122">
        <f t="shared" si="18"/>
        <v>37.209453294393413</v>
      </c>
      <c r="AL69" s="122">
        <f t="shared" si="26"/>
        <v>-0.46711692144040129</v>
      </c>
      <c r="AM69" s="122">
        <f t="shared" si="20"/>
        <v>0</v>
      </c>
    </row>
    <row r="70" spans="1:39" x14ac:dyDescent="0.2">
      <c r="A70" s="103" t="str">
        <f t="shared" si="70"/>
        <v>1988_4_f12_3</v>
      </c>
      <c r="B70" s="37" t="s">
        <v>177</v>
      </c>
      <c r="C70" s="37" t="s">
        <v>3</v>
      </c>
      <c r="D70" s="38">
        <v>0</v>
      </c>
      <c r="I70" s="182" t="s">
        <v>729</v>
      </c>
      <c r="J70" s="106" t="str">
        <f t="shared" ref="J70" si="96">CONCATENATE(I70,"_",$J$2)</f>
        <v>2019_2_f9_2</v>
      </c>
      <c r="K70" s="106">
        <f t="shared" ref="K70" si="97">VLOOKUP(J70,$A$2:$D$5034,4,FALSE)</f>
        <v>3</v>
      </c>
      <c r="L70" s="111">
        <f>IF(K70=1,VLOOKUP(J70,ch_hev_ung_dat!$A$2:$J$30000,10,FALSE),IF(K70=2,VLOOKUP(J70,ch_hev_dat!$A$2:$J$30000,10,FALSE),IF(K70=3,VLOOKUP(J70,ch_fpre_dat!$A$2:$J$30000,10,FALSE),#N/A)))</f>
        <v>9.6603326053723588</v>
      </c>
      <c r="M70" s="107">
        <f>IF($K70=1,VLOOKUP($J70,ch_hev_ung_dat!$A$2:$J$30000,4,FALSE),IF($K70=2,VLOOKUP($J70,ch_hev_dat!$A$2:$J$30000,4,FALSE),IF($K70=3,VLOOKUP($J70,ch_fpre_dat!$A$2:$J$30000,4,FALSE),#N/A)))</f>
        <v>2.8475000852294173E-2</v>
      </c>
      <c r="N70" s="107">
        <f>IF($K70=1,VLOOKUP($J70,ch_hev_ung_dat!$A$2:$J$30000,5,FALSE),IF($K70=2,VLOOKUP($J70,ch_hev_dat!$A$2:$J$30000,5,FALSE),IF($K70=3,VLOOKUP($J70,ch_fpre_dat!$A$2:$J$30000,5,FALSE),#N/A)))</f>
        <v>0.76904677448249348</v>
      </c>
      <c r="O70" s="107">
        <f>IF($K70=1,VLOOKUP($J70,ch_hev_ung_dat!$A$2:$J$30000,6,FALSE),IF($K70=2,VLOOKUP($J70,ch_hev_dat!$A$2:$J$30000,6,FALSE),IF($K70=3,VLOOKUP($J70,ch_fpre_dat!$A$2:$J$30000,6,FALSE),#N/A)))</f>
        <v>3.5213277730719681</v>
      </c>
      <c r="P70" s="107">
        <f>IF($K70=1,VLOOKUP($J70,ch_hev_ung_dat!$A$2:$J$30000,7,FALSE),IF($K70=2,VLOOKUP($J70,ch_hev_dat!$A$2:$J$30000,7,FALSE),IF($K70=3,VLOOKUP($J70,ch_fpre_dat!$A$2:$J$30000,7,FALSE),#N/A)))</f>
        <v>1.3550836258913808</v>
      </c>
      <c r="Q70" s="107">
        <f>IF($K70=1,VLOOKUP($J70,ch_hev_ung_dat!$A$2:$J$30000,8,FALSE),IF($K70=2,VLOOKUP($J70,ch_hev_dat!$A$2:$J$30000,8,FALSE),IF($K70=3,VLOOKUP($J70,ch_fpre_dat!$A$2:$J$30000,8,FALSE),#N/A)))</f>
        <v>9.9999999999999985E-3</v>
      </c>
      <c r="S70" s="110">
        <f t="shared" ref="S70" si="98">-(M70/SUM($M70:$Q70))</f>
        <v>-5.0097353327540348E-3</v>
      </c>
      <c r="T70" s="110">
        <f t="shared" ref="T70" si="99">-(N70/SUM($M70:$Q70))</f>
        <v>-0.13530186772075428</v>
      </c>
      <c r="U70" s="110">
        <f t="shared" ref="U70" si="100">(O70/SUM($M70:$Q70))</f>
        <v>0.61952307761021286</v>
      </c>
      <c r="V70" s="110">
        <f t="shared" ref="V70" si="101">(P70/SUM($M70:$Q70))</f>
        <v>0.23840597423257165</v>
      </c>
      <c r="W70" s="110">
        <f t="shared" ref="W70" si="102">(Q70/SUM($M70:$Q70))</f>
        <v>1.7593451037071382E-3</v>
      </c>
      <c r="X70" s="110">
        <f>IF($K70=1,VLOOKUP($J70,ch_hev_ung_dat!$A$2:$J$30000,9,FALSE),IF($K70=2,VLOOKUP($J70,ch_hev_dat!$A$2:$J$30000,9,FALSE),IF($K70=3,VLOOKUP($J70,ch_fpre_dat!$A$2:$J$30000,9,FALSE),#N/A)))</f>
        <v>469.98999999999978</v>
      </c>
      <c r="AC70" s="106" t="str">
        <f t="shared" ref="AC70" si="103">CONCATENATE(I72,"_",$AD$2)</f>
        <v>2020_2_f4_2</v>
      </c>
      <c r="AD70" s="106">
        <f t="shared" ref="AD70" si="104">VLOOKUP(AC70,$A$2:$D$5034,4,FALSE)</f>
        <v>3</v>
      </c>
      <c r="AE70" s="107">
        <f>IF($AD70=1,VLOOKUP($AC70,ch_hev_ung_dat!$A$2:$J$30000,10,FALSE),IF($AD70=2,VLOOKUP($AC70,ch_hev_dat!$A$2:$J$30000,10,FALSE),IF($AD70=3,VLOOKUP($AC70,ch_fpre_dat!$A$2:$J$30000,10,FALSE),#N/A)))</f>
        <v>31.826714219892203</v>
      </c>
      <c r="AG70" s="182" t="s">
        <v>729</v>
      </c>
      <c r="AH70" s="107">
        <f>VLOOKUP(AG70,$I$5:$L$70,4,FALSE)</f>
        <v>9.6603326053723588</v>
      </c>
      <c r="AI70" s="122">
        <f>VLOOKUP(AG70,$I$5:$AE$70,23,FALSE)</f>
        <v>31.826714219892203</v>
      </c>
      <c r="AJ70" s="122">
        <f t="shared" si="25"/>
        <v>9.6603326053723588</v>
      </c>
      <c r="AK70" s="122">
        <f t="shared" si="18"/>
        <v>22.166381614519842</v>
      </c>
      <c r="AL70" s="122">
        <f t="shared" si="26"/>
        <v>9.6603326053723588</v>
      </c>
      <c r="AM70" s="122">
        <f t="shared" si="20"/>
        <v>0</v>
      </c>
    </row>
    <row r="71" spans="1:39" x14ac:dyDescent="0.2">
      <c r="A71" s="103" t="str">
        <f t="shared" si="70"/>
        <v>1988_4_f61_2</v>
      </c>
      <c r="B71" s="37" t="s">
        <v>177</v>
      </c>
      <c r="C71" s="37" t="s">
        <v>111</v>
      </c>
      <c r="D71" s="38">
        <v>0</v>
      </c>
      <c r="I71" s="182" t="s">
        <v>730</v>
      </c>
      <c r="J71" s="106" t="str">
        <f t="shared" ref="J71:J72" si="105">CONCATENATE(I71,"_",$J$2)</f>
        <v>2019_4_f9_2</v>
      </c>
      <c r="K71" s="106">
        <f>VLOOKUP(J71,$A$2:$D$5034,4,FALSE)</f>
        <v>3</v>
      </c>
      <c r="L71" s="111">
        <f>IF(K71=1,VLOOKUP(J71,ch_hev_ung_dat!$A$2:$J$30000,10,FALSE),IF(K71=2,VLOOKUP(J71,ch_hev_dat!$A$2:$J$30000,10,FALSE),IF(K71=3,VLOOKUP(J71,ch_fpre_dat!$A$2:$J$30000,10,FALSE),#N/A)))</f>
        <v>18.370711003844249</v>
      </c>
      <c r="M71" s="107">
        <f>IF($K71=1,VLOOKUP($J71,ch_hev_ung_dat!$A$2:$J$30000,4,FALSE),IF($K71=2,VLOOKUP($J71,ch_hev_dat!$A$2:$J$30000,4,FALSE),IF($K71=3,VLOOKUP($J71,ch_fpre_dat!$A$2:$J$30000,4,FALSE),#N/A)))</f>
        <v>0</v>
      </c>
      <c r="N71" s="107">
        <f>IF($K71=1,VLOOKUP($J71,ch_hev_ung_dat!$A$2:$J$30000,5,FALSE),IF($K71=2,VLOOKUP($J71,ch_hev_dat!$A$2:$J$30000,5,FALSE),IF($K71=3,VLOOKUP($J71,ch_fpre_dat!$A$2:$J$30000,5,FALSE),#N/A)))</f>
        <v>1.0559445700823835</v>
      </c>
      <c r="O71" s="107">
        <f>IF($K71=1,VLOOKUP($J71,ch_hev_ung_dat!$A$2:$J$30000,6,FALSE),IF($K71=2,VLOOKUP($J71,ch_hev_dat!$A$2:$J$30000,6,FALSE),IF($K71=3,VLOOKUP($J71,ch_fpre_dat!$A$2:$J$30000,6,FALSE),#N/A)))</f>
        <v>5.5363674573147481</v>
      </c>
      <c r="P71" s="107">
        <f>IF($K71=1,VLOOKUP($J71,ch_hev_ung_dat!$A$2:$J$30000,7,FALSE),IF($K71=2,VLOOKUP($J71,ch_hev_dat!$A$2:$J$30000,7,FALSE),IF($K71=3,VLOOKUP($J71,ch_fpre_dat!$A$2:$J$30000,7,FALSE),#N/A)))</f>
        <v>2.716734544849865</v>
      </c>
      <c r="Q71" s="107">
        <f>IF($K71=1,VLOOKUP($J71,ch_hev_ung_dat!$A$2:$J$30000,8,FALSE),IF($K71=2,VLOOKUP($J71,ch_hev_dat!$A$2:$J$30000,8,FALSE),IF($K71=3,VLOOKUP($J71,ch_fpre_dat!$A$2:$J$30000,8,FALSE),#N/A)))</f>
        <v>2.7169664378484702E-2</v>
      </c>
      <c r="S71" s="110">
        <f t="shared" ref="S71" si="106">-(M71/SUM($M71:$Q71))</f>
        <v>0</v>
      </c>
      <c r="T71" s="110">
        <f t="shared" ref="T71" si="107">-(N71/SUM($M71:$Q71))</f>
        <v>-0.11310198300034749</v>
      </c>
      <c r="U71" s="110">
        <f t="shared" ref="U71" si="108">(O71/SUM($M71:$Q71))</f>
        <v>0.59299906053973683</v>
      </c>
      <c r="V71" s="110">
        <f t="shared" ref="V71" si="109">(P71/SUM($M71:$Q71))</f>
        <v>0.29098881988104125</v>
      </c>
      <c r="W71" s="110">
        <f t="shared" ref="W71" si="110">(Q71/SUM($M71:$Q71))</f>
        <v>2.9101365788743779E-3</v>
      </c>
      <c r="X71" s="110">
        <f>IF($K71=1,VLOOKUP($J71,ch_hev_ung_dat!$A$2:$J$30000,9,FALSE),IF($K71=2,VLOOKUP($J71,ch_hev_dat!$A$2:$J$30000,9,FALSE),IF($K71=3,VLOOKUP($J71,ch_fpre_dat!$A$2:$J$30000,9,FALSE),#N/A)))</f>
        <v>778.11214574800022</v>
      </c>
      <c r="AC71" s="106" t="str">
        <f t="shared" ref="AC71" si="111">CONCATENATE(I73,"_",$AD$2)</f>
        <v>2020_4_f4_2</v>
      </c>
      <c r="AD71" s="106">
        <f t="shared" ref="AD71" si="112">VLOOKUP(AC71,$A$2:$D$5034,4,FALSE)</f>
        <v>3</v>
      </c>
      <c r="AE71" s="107">
        <f>IF($AD71=1,VLOOKUP($AC71,ch_hev_ung_dat!$A$2:$J$30000,10,FALSE),IF($AD71=2,VLOOKUP($AC71,ch_hev_dat!$A$2:$J$30000,10,FALSE),IF($AD71=3,VLOOKUP($AC71,ch_fpre_dat!$A$2:$J$30000,10,FALSE),#N/A)))</f>
        <v>46.651340027819074</v>
      </c>
      <c r="AG71" s="182" t="s">
        <v>730</v>
      </c>
      <c r="AH71" s="107">
        <f>VLOOKUP(AG71,$I$5:$L$73,4,FALSE)</f>
        <v>18.370711003844249</v>
      </c>
      <c r="AI71" s="122">
        <f>VLOOKUP(AG71,$I$5:$AE73,23,FALSE)</f>
        <v>46.651340027819074</v>
      </c>
      <c r="AJ71" s="122">
        <f>IF(ISNUMBER(MIN($AH71,$AI71)+IF(AND($AH71&gt;$AI71,$AK$78=1),ABS($AH71-$AI71),0)),MIN($AH71,$AI71)+IF(AND($AH71&gt;$AI71,$AK$78=1),ABS($AH71-$AI71),0),AVERAGE(AJ70,AJ73))</f>
        <v>18.370711003844249</v>
      </c>
      <c r="AK71" s="122">
        <f t="shared" si="18"/>
        <v>28.280629023974825</v>
      </c>
      <c r="AL71" s="122">
        <f t="shared" si="26"/>
        <v>18.370711003844249</v>
      </c>
      <c r="AM71" s="122">
        <f t="shared" si="20"/>
        <v>0</v>
      </c>
    </row>
    <row r="72" spans="1:39" x14ac:dyDescent="0.2">
      <c r="A72" s="103" t="str">
        <f t="shared" si="70"/>
        <v>1988_4_InEI</v>
      </c>
      <c r="B72" s="37" t="s">
        <v>177</v>
      </c>
      <c r="C72" s="37" t="s">
        <v>107</v>
      </c>
      <c r="D72" s="38">
        <v>1</v>
      </c>
      <c r="I72" s="182" t="s">
        <v>732</v>
      </c>
      <c r="J72" s="106" t="str">
        <f t="shared" si="105"/>
        <v>2020_2_f9_2</v>
      </c>
      <c r="K72" s="106">
        <f>VLOOKUP(J72,$A$2:$D$5034,4,FALSE)</f>
        <v>3</v>
      </c>
      <c r="L72" s="111">
        <f>IF(K72=1,VLOOKUP(J72,ch_hev_ung_dat!$A$2:$J$30000,10,FALSE),IF(K72=2,VLOOKUP(J72,ch_hev_dat!$A$2:$J$30000,10,FALSE),IF(K72=3,VLOOKUP(J72,ch_fpre_dat!$A$2:$J$30000,10,FALSE),#N/A)))</f>
        <v>-16.094069800386794</v>
      </c>
      <c r="M72" s="107">
        <f>IF($K72=1,VLOOKUP($J72,ch_hev_ung_dat!$A$2:$J$30000,4,FALSE),IF($K72=2,VLOOKUP($J72,ch_hev_dat!$A$2:$J$30000,4,FALSE),IF($K72=3,VLOOKUP($J72,ch_fpre_dat!$A$2:$J$30000,4,FALSE),#N/A)))</f>
        <v>4.5978882411679099E-2</v>
      </c>
      <c r="N72" s="107">
        <f>IF($K72=1,VLOOKUP($J72,ch_hev_ung_dat!$A$2:$J$30000,5,FALSE),IF($K72=2,VLOOKUP($J72,ch_hev_dat!$A$2:$J$30000,5,FALSE),IF($K72=3,VLOOKUP($J72,ch_fpre_dat!$A$2:$J$30000,5,FALSE),#N/A)))</f>
        <v>2.4218819878613846</v>
      </c>
      <c r="O72" s="107">
        <f>IF($K72=1,VLOOKUP($J72,ch_hev_ung_dat!$A$2:$J$30000,6,FALSE),IF($K72=2,VLOOKUP($J72,ch_hev_dat!$A$2:$J$30000,6,FALSE),IF($K72=3,VLOOKUP($J72,ch_fpre_dat!$A$2:$J$30000,6,FALSE),#N/A)))</f>
        <v>5.9181366866549556</v>
      </c>
      <c r="P72" s="107">
        <f>IF($K72=1,VLOOKUP($J72,ch_hev_ung_dat!$A$2:$J$30000,7,FALSE),IF($K72=2,VLOOKUP($J72,ch_hev_dat!$A$2:$J$30000,7,FALSE),IF($K72=3,VLOOKUP($J72,ch_fpre_dat!$A$2:$J$30000,7,FALSE),#N/A)))</f>
        <v>0.95259878404895781</v>
      </c>
      <c r="Q72" s="107">
        <f>IF($K72=1,VLOOKUP($J72,ch_hev_ung_dat!$A$2:$J$30000,8,FALSE),IF($K72=2,VLOOKUP($J72,ch_hev_dat!$A$2:$J$30000,8,FALSE),IF($K72=3,VLOOKUP($J72,ch_fpre_dat!$A$2:$J$30000,8,FALSE),#N/A)))</f>
        <v>2.6970085387543807E-2</v>
      </c>
      <c r="S72" s="110">
        <f t="shared" ref="S72" si="113">-(M72/SUM($M72:$Q72))</f>
        <v>-4.9093541509936146E-3</v>
      </c>
      <c r="T72" s="110">
        <f t="shared" ref="T72" si="114">-(N72/SUM($M72:$Q72))</f>
        <v>-0.25859428865334505</v>
      </c>
      <c r="U72" s="110">
        <f t="shared" ref="U72" si="115">(O72/SUM($M72:$Q72))</f>
        <v>0.63190376505099732</v>
      </c>
      <c r="V72" s="110">
        <f t="shared" ref="V72" si="116">(P72/SUM($M72:$Q72))</f>
        <v>0.10171288533786342</v>
      </c>
      <c r="W72" s="110">
        <f t="shared" ref="W72" si="117">(Q72/SUM($M72:$Q72))</f>
        <v>2.8797068068004638E-3</v>
      </c>
      <c r="X72" s="110">
        <f>IF($K72=1,VLOOKUP($J72,ch_hev_ung_dat!$A$2:$J$30000,9,FALSE),IF($K72=2,VLOOKUP($J72,ch_hev_dat!$A$2:$J$30000,9,FALSE),IF($K72=3,VLOOKUP($J72,ch_fpre_dat!$A$2:$J$30000,9,FALSE),#N/A)))</f>
        <v>774.99999774299943</v>
      </c>
      <c r="AC72" s="106" t="str">
        <f t="shared" ref="AC72" si="118">CONCATENATE(I74,"_",$AD$2)</f>
        <v>2021_2_f4_2</v>
      </c>
      <c r="AD72" s="106">
        <f t="shared" ref="AD72" si="119">VLOOKUP(AC72,$A$2:$D$5034,4,FALSE)</f>
        <v>3</v>
      </c>
      <c r="AE72" s="107">
        <f>IF($AD72=1,VLOOKUP($AC72,ch_hev_ung_dat!$A$2:$J$30000,10,FALSE),IF($AD72=2,VLOOKUP($AC72,ch_hev_dat!$A$2:$J$30000,10,FALSE),IF($AD72=3,VLOOKUP($AC72,ch_fpre_dat!$A$2:$J$30000,10,FALSE),#N/A)))</f>
        <v>81.776238202490276</v>
      </c>
      <c r="AG72" s="182" t="s">
        <v>732</v>
      </c>
      <c r="AH72" s="107">
        <f>VLOOKUP(AG72,$I$5:$L$73,4,FALSE)</f>
        <v>-16.094069800386794</v>
      </c>
      <c r="AI72" s="122">
        <f>VLOOKUP(AG72,$I$5:$AE74,23,FALSE)</f>
        <v>81.776238202490276</v>
      </c>
      <c r="AJ72" s="122">
        <f>IF(ISNUMBER(MIN($AH72,$AI72)+IF(AND($AH72&gt;$AI72,$AK$78=1),ABS($AH72-$AI72),0)),MIN($AH72,$AI72)+IF(AND($AH72&gt;$AI72,$AK$78=1),ABS($AH72-$AI72),0),AVERAGE(AJ71,AJ74))</f>
        <v>-16.094069800386794</v>
      </c>
      <c r="AK72" s="122">
        <f t="shared" si="18"/>
        <v>97.870308002877067</v>
      </c>
      <c r="AL72" s="122">
        <f t="shared" si="26"/>
        <v>-16.094069800386794</v>
      </c>
      <c r="AM72" s="122">
        <f t="shared" si="20"/>
        <v>0</v>
      </c>
    </row>
    <row r="73" spans="1:39" x14ac:dyDescent="0.2">
      <c r="A73" s="103" t="str">
        <f t="shared" si="70"/>
        <v>1988_4_InIN</v>
      </c>
      <c r="B73" s="37" t="s">
        <v>177</v>
      </c>
      <c r="C73" s="37" t="s">
        <v>113</v>
      </c>
      <c r="D73" s="38">
        <v>1</v>
      </c>
      <c r="I73" s="182" t="s">
        <v>734</v>
      </c>
      <c r="J73" s="106" t="str">
        <f t="shared" ref="J73" si="120">CONCATENATE(I73,"_",$J$2)</f>
        <v>2020_4_f9_2</v>
      </c>
      <c r="K73" s="106">
        <f>VLOOKUP(J73,$A$2:$D$5034,4,FALSE)</f>
        <v>3</v>
      </c>
      <c r="L73" s="111">
        <f>IF(K73=1,VLOOKUP(J73,ch_hev_ung_dat!$A$2:$J$30000,10,FALSE),IF(K73=2,VLOOKUP(J73,ch_hev_dat!$A$2:$J$30000,10,FALSE),IF(K73=3,VLOOKUP(J73,ch_fpre_dat!$A$2:$J$30000,10,FALSE),#N/A)))</f>
        <v>25.218400107457327</v>
      </c>
      <c r="M73" s="107">
        <f>IF($K73=1,VLOOKUP($J73,ch_hev_ung_dat!$A$2:$J$30000,4,FALSE),IF($K73=2,VLOOKUP($J73,ch_hev_dat!$A$2:$J$30000,4,FALSE),IF($K73=3,VLOOKUP($J73,ch_fpre_dat!$A$2:$J$30000,4,FALSE),#N/A)))</f>
        <v>1.9610768162885862E-2</v>
      </c>
      <c r="N73" s="107">
        <f>IF($K73=1,VLOOKUP($J73,ch_hev_ung_dat!$A$2:$J$30000,5,FALSE),IF($K73=2,VLOOKUP($J73,ch_hev_dat!$A$2:$J$30000,5,FALSE),IF($K73=3,VLOOKUP($J73,ch_fpre_dat!$A$2:$J$30000,5,FALSE),#N/A)))</f>
        <v>0.81919968462883808</v>
      </c>
      <c r="O73" s="107">
        <f>IF($K73=1,VLOOKUP($J73,ch_hev_ung_dat!$A$2:$J$30000,6,FALSE),IF($K73=2,VLOOKUP($J73,ch_hev_dat!$A$2:$J$30000,6,FALSE),IF($K73=3,VLOOKUP($J73,ch_fpre_dat!$A$2:$J$30000,6,FALSE),#N/A)))</f>
        <v>5.5420239980653063</v>
      </c>
      <c r="P73" s="107">
        <f>IF($K73=1,VLOOKUP($J73,ch_hev_ung_dat!$A$2:$J$30000,7,FALSE),IF($K73=2,VLOOKUP($J73,ch_hev_dat!$A$2:$J$30000,7,FALSE),IF($K73=3,VLOOKUP($J73,ch_fpre_dat!$A$2:$J$30000,7,FALSE),#N/A)))</f>
        <v>3.1283141950946716</v>
      </c>
      <c r="Q73" s="107">
        <f>IF($K73=1,VLOOKUP($J73,ch_hev_ung_dat!$A$2:$J$30000,8,FALSE),IF($K73=2,VLOOKUP($J73,ch_hev_dat!$A$2:$J$30000,8,FALSE),IF($K73=3,VLOOKUP($J73,ch_fpre_dat!$A$2:$J$30000,8,FALSE),#N/A)))</f>
        <v>7.332704259927518E-2</v>
      </c>
      <c r="S73" s="110">
        <f t="shared" ref="S73" si="121">-(M73/SUM($M73:$Q73))</f>
        <v>-2.0465241760348595E-3</v>
      </c>
      <c r="T73" s="110">
        <f t="shared" ref="T73" si="122">-(N73/SUM($M73:$Q73))</f>
        <v>-8.5489356952672235E-2</v>
      </c>
      <c r="U73" s="110">
        <f t="shared" ref="U73" si="123">(O73/SUM($M73:$Q73))</f>
        <v>0.57834991480195963</v>
      </c>
      <c r="V73" s="110">
        <f t="shared" ref="V73" si="124">(P73/SUM($M73:$Q73))</f>
        <v>0.32646200175935147</v>
      </c>
      <c r="W73" s="110">
        <f t="shared" ref="W73" si="125">(Q73/SUM($M73:$Q73))</f>
        <v>7.6522023099818998E-3</v>
      </c>
      <c r="X73" s="110">
        <f>IF($K73=1,VLOOKUP($J73,ch_hev_ung_dat!$A$2:$J$30000,9,FALSE),IF($K73=2,VLOOKUP($J73,ch_hev_dat!$A$2:$J$30000,9,FALSE),IF($K73=3,VLOOKUP($J73,ch_fpre_dat!$A$2:$J$30000,9,FALSE),#N/A)))</f>
        <v>800.77999999999906</v>
      </c>
      <c r="AG73" s="182" t="s">
        <v>734</v>
      </c>
      <c r="AH73" s="107">
        <f>VLOOKUP(AG73,$I$5:$L$73,4,FALSE)</f>
        <v>25.218400107457327</v>
      </c>
      <c r="AI73" s="107"/>
      <c r="AJ73" s="107"/>
      <c r="AK73" s="107"/>
      <c r="AL73" s="107"/>
      <c r="AM73" s="107"/>
    </row>
    <row r="74" spans="1:39" x14ac:dyDescent="0.2">
      <c r="A74" s="103" t="str">
        <f t="shared" si="70"/>
        <v>1988_4_f4_1</v>
      </c>
      <c r="B74" s="37" t="s">
        <v>177</v>
      </c>
      <c r="C74" s="37" t="s">
        <v>43</v>
      </c>
      <c r="D74" s="38">
        <v>1</v>
      </c>
      <c r="I74" s="182" t="s">
        <v>736</v>
      </c>
      <c r="J74" s="106" t="str">
        <f t="shared" ref="J74" si="126">CONCATENATE(I74,"_",$J$2)</f>
        <v>2021_2_f9_2</v>
      </c>
      <c r="K74" s="106">
        <f>VLOOKUP(J74,$A$2:$D$5034,4,FALSE)</f>
        <v>3</v>
      </c>
      <c r="L74" s="111">
        <f>IF(K74=1,VLOOKUP(J74,ch_hev_ung_dat!$A$2:$J$30000,10,FALSE),IF(K74=2,VLOOKUP(J74,ch_hev_dat!$A$2:$J$30000,10,FALSE),IF(K74=3,VLOOKUP(J74,ch_fpre_dat!$A$2:$J$30000,10,FALSE),#N/A)))</f>
        <v>58.755849185058537</v>
      </c>
      <c r="M74" s="107">
        <f>IF($K74=1,VLOOKUP($J74,ch_hev_ung_dat!$A$2:$J$30000,4,FALSE),IF($K74=2,VLOOKUP($J74,ch_hev_dat!$A$2:$J$30000,4,FALSE),IF($K74=3,VLOOKUP($J74,ch_fpre_dat!$A$2:$J$30000,4,FALSE),#N/A)))</f>
        <v>9.9999999999999985E-3</v>
      </c>
      <c r="N74" s="107">
        <f>IF($K74=1,VLOOKUP($J74,ch_hev_ung_dat!$A$2:$J$30000,5,FALSE),IF($K74=2,VLOOKUP($J74,ch_hev_dat!$A$2:$J$30000,5,FALSE),IF($K74=3,VLOOKUP($J74,ch_fpre_dat!$A$2:$J$30000,5,FALSE),#N/A)))</f>
        <v>0.23634755043328801</v>
      </c>
      <c r="O74" s="107">
        <f>IF($K74=1,VLOOKUP($J74,ch_hev_ung_dat!$A$2:$J$30000,6,FALSE),IF($K74=2,VLOOKUP($J74,ch_hev_dat!$A$2:$J$30000,6,FALSE),IF($K74=3,VLOOKUP($J74,ch_fpre_dat!$A$2:$J$30000,6,FALSE),#N/A)))</f>
        <v>3.0441905106652984</v>
      </c>
      <c r="P74" s="107">
        <f>IF($K74=1,VLOOKUP($J74,ch_hev_ung_dat!$A$2:$J$30000,7,FALSE),IF($K74=2,VLOOKUP($J74,ch_hev_dat!$A$2:$J$30000,7,FALSE),IF($K74=3,VLOOKUP($J74,ch_fpre_dat!$A$2:$J$30000,7,FALSE),#N/A)))</f>
        <v>4.6118725062959394</v>
      </c>
      <c r="Q74" s="107">
        <f>IF($K74=1,VLOOKUP($J74,ch_hev_ung_dat!$A$2:$J$30000,8,FALSE),IF($K74=2,VLOOKUP($J74,ch_hev_dat!$A$2:$J$30000,8,FALSE),IF($K74=3,VLOOKUP($J74,ch_fpre_dat!$A$2:$J$30000,8,FALSE),#N/A)))</f>
        <v>0.20362151454797128</v>
      </c>
      <c r="S74" s="110">
        <f t="shared" ref="S74" si="127">-(M74/SUM($M74:$Q74))</f>
        <v>-1.2336492008558199E-3</v>
      </c>
      <c r="T74" s="110">
        <f t="shared" ref="T74" si="128">-(N74/SUM($M74:$Q74))</f>
        <v>-2.9156996671625638E-2</v>
      </c>
      <c r="U74" s="110">
        <f t="shared" ref="U74" si="129">(O74/SUM($M74:$Q74))</f>
        <v>0.3755463190735116</v>
      </c>
      <c r="V74" s="110">
        <f t="shared" ref="V74" si="130">(P74/SUM($M74:$Q74))</f>
        <v>0.56894328318409138</v>
      </c>
      <c r="W74" s="110">
        <f t="shared" ref="W74" si="131">(Q74/SUM($M74:$Q74))</f>
        <v>2.5119751869915653E-2</v>
      </c>
      <c r="X74" s="110">
        <f>IF($K74=1,VLOOKUP($J74,ch_hev_ung_dat!$A$2:$J$30000,9,FALSE),IF($K74=2,VLOOKUP($J74,ch_hev_dat!$A$2:$J$30000,9,FALSE),IF($K74=3,VLOOKUP($J74,ch_fpre_dat!$A$2:$J$30000,9,FALSE),#N/A)))</f>
        <v>662.1799999999995</v>
      </c>
      <c r="AG74" s="182" t="s">
        <v>736</v>
      </c>
      <c r="AH74" s="107">
        <f>VLOOKUP(AG74,$I$5:$L$74,4,FALSE)</f>
        <v>58.755849185058537</v>
      </c>
      <c r="AI74" s="107"/>
      <c r="AJ74" s="107"/>
      <c r="AK74" s="107"/>
      <c r="AL74" s="107"/>
      <c r="AM74" s="107"/>
    </row>
    <row r="75" spans="1:39" x14ac:dyDescent="0.2">
      <c r="A75" s="103" t="str">
        <f t="shared" si="70"/>
        <v>1988_4_f4_2</v>
      </c>
      <c r="B75" s="37" t="s">
        <v>177</v>
      </c>
      <c r="C75" s="37" t="s">
        <v>44</v>
      </c>
      <c r="D75" s="38">
        <v>1</v>
      </c>
      <c r="AG75" s="106"/>
      <c r="AH75" s="106"/>
      <c r="AI75" s="107"/>
      <c r="AJ75" s="107" t="s">
        <v>219</v>
      </c>
      <c r="AK75" s="107" t="b">
        <v>1</v>
      </c>
      <c r="AL75" s="107" t="s">
        <v>219</v>
      </c>
      <c r="AM75" s="107" t="b">
        <v>0</v>
      </c>
    </row>
    <row r="76" spans="1:39" x14ac:dyDescent="0.2">
      <c r="A76" s="103" t="str">
        <f t="shared" si="70"/>
        <v>1988_4_f4_3</v>
      </c>
      <c r="B76" s="37" t="s">
        <v>177</v>
      </c>
      <c r="C76" s="37" t="s">
        <v>100</v>
      </c>
      <c r="D76" s="38">
        <v>1</v>
      </c>
      <c r="AG76" s="106"/>
      <c r="AH76" s="106"/>
      <c r="AI76" s="106"/>
      <c r="AJ76" s="107" t="s">
        <v>220</v>
      </c>
      <c r="AK76" s="107" t="b">
        <v>0</v>
      </c>
      <c r="AL76" s="107" t="s">
        <v>220</v>
      </c>
      <c r="AM76" s="107" t="b">
        <v>1</v>
      </c>
    </row>
    <row r="77" spans="1:39" x14ac:dyDescent="0.2">
      <c r="A77" s="103" t="str">
        <f t="shared" si="70"/>
        <v>1988_4_f4_4</v>
      </c>
      <c r="B77" s="37" t="s">
        <v>177</v>
      </c>
      <c r="C77" s="37" t="s">
        <v>102</v>
      </c>
      <c r="D77" s="38">
        <v>1</v>
      </c>
      <c r="AG77" s="106"/>
      <c r="AH77" s="106"/>
      <c r="AI77" s="106"/>
      <c r="AJ77" s="107" t="s">
        <v>221</v>
      </c>
      <c r="AK77" s="107" t="b">
        <v>0</v>
      </c>
      <c r="AL77" s="107" t="s">
        <v>221</v>
      </c>
      <c r="AM77" s="107" t="b">
        <v>0</v>
      </c>
    </row>
    <row r="78" spans="1:39" x14ac:dyDescent="0.2">
      <c r="A78" s="103" t="str">
        <f t="shared" si="70"/>
        <v>1988_4_f60_1</v>
      </c>
      <c r="B78" s="37" t="s">
        <v>177</v>
      </c>
      <c r="C78" s="37" t="s">
        <v>109</v>
      </c>
      <c r="D78" s="38">
        <v>0</v>
      </c>
      <c r="AG78" s="106"/>
      <c r="AH78" s="106"/>
      <c r="AI78" s="106"/>
      <c r="AJ78" s="107"/>
      <c r="AK78" s="107">
        <f>MATCH(TRUE,AK75:AK77,0)</f>
        <v>1</v>
      </c>
      <c r="AL78" s="107"/>
      <c r="AM78" s="107">
        <f>MATCH(TRUE,AM75:AM77,0)</f>
        <v>2</v>
      </c>
    </row>
    <row r="79" spans="1:39" x14ac:dyDescent="0.2">
      <c r="A79" s="103" t="str">
        <f t="shared" si="70"/>
        <v>1988_4_f61_1</v>
      </c>
      <c r="B79" s="37" t="s">
        <v>177</v>
      </c>
      <c r="C79" s="37" t="s">
        <v>110</v>
      </c>
      <c r="D79" s="38">
        <v>0</v>
      </c>
    </row>
    <row r="80" spans="1:39" x14ac:dyDescent="0.2">
      <c r="A80" s="103" t="str">
        <f t="shared" si="70"/>
        <v>1988_4_lagE</v>
      </c>
      <c r="B80" s="37" t="s">
        <v>177</v>
      </c>
      <c r="C80" s="37" t="s">
        <v>226</v>
      </c>
      <c r="D80" s="38">
        <v>1</v>
      </c>
    </row>
    <row r="81" spans="1:4" x14ac:dyDescent="0.2">
      <c r="A81" s="103" t="str">
        <f t="shared" si="70"/>
        <v>1988_4_lagI</v>
      </c>
      <c r="B81" s="37" t="s">
        <v>177</v>
      </c>
      <c r="C81" s="37" t="s">
        <v>227</v>
      </c>
      <c r="D81" s="38">
        <v>1</v>
      </c>
    </row>
    <row r="82" spans="1:4" x14ac:dyDescent="0.2">
      <c r="A82" s="103" t="str">
        <f t="shared" si="70"/>
        <v>1989_2_f9_1</v>
      </c>
      <c r="B82" s="37" t="s">
        <v>200</v>
      </c>
      <c r="C82" s="37" t="s">
        <v>4</v>
      </c>
      <c r="D82" s="38">
        <v>1</v>
      </c>
    </row>
    <row r="83" spans="1:4" x14ac:dyDescent="0.2">
      <c r="A83" s="103" t="str">
        <f t="shared" si="70"/>
        <v>1989_2_f9_2</v>
      </c>
      <c r="B83" s="37" t="s">
        <v>200</v>
      </c>
      <c r="C83" s="37" t="s">
        <v>5</v>
      </c>
      <c r="D83" s="38">
        <v>1</v>
      </c>
    </row>
    <row r="84" spans="1:4" x14ac:dyDescent="0.2">
      <c r="A84" s="103" t="str">
        <f t="shared" si="70"/>
        <v>1989_2_f9_3</v>
      </c>
      <c r="B84" s="37" t="s">
        <v>200</v>
      </c>
      <c r="C84" s="37" t="s">
        <v>6</v>
      </c>
      <c r="D84" s="38">
        <v>1</v>
      </c>
    </row>
    <row r="85" spans="1:4" x14ac:dyDescent="0.2">
      <c r="A85" s="103" t="str">
        <f t="shared" si="70"/>
        <v>1989_2_f9_4</v>
      </c>
      <c r="B85" s="37" t="s">
        <v>200</v>
      </c>
      <c r="C85" s="37" t="s">
        <v>7</v>
      </c>
      <c r="D85" s="38">
        <v>1</v>
      </c>
    </row>
    <row r="86" spans="1:4" x14ac:dyDescent="0.2">
      <c r="A86" s="103" t="str">
        <f t="shared" si="70"/>
        <v>1989_2_f12_3</v>
      </c>
      <c r="B86" s="37" t="s">
        <v>200</v>
      </c>
      <c r="C86" s="37" t="s">
        <v>3</v>
      </c>
      <c r="D86" s="38">
        <v>0</v>
      </c>
    </row>
    <row r="87" spans="1:4" x14ac:dyDescent="0.2">
      <c r="A87" s="103" t="str">
        <f t="shared" si="70"/>
        <v>1989_2_f61_2</v>
      </c>
      <c r="B87" s="37" t="s">
        <v>200</v>
      </c>
      <c r="C87" s="37" t="s">
        <v>111</v>
      </c>
      <c r="D87" s="38">
        <v>0</v>
      </c>
    </row>
    <row r="88" spans="1:4" x14ac:dyDescent="0.2">
      <c r="A88" s="103" t="str">
        <f t="shared" si="70"/>
        <v>1989_2_InEI</v>
      </c>
      <c r="B88" s="37" t="s">
        <v>200</v>
      </c>
      <c r="C88" s="37" t="s">
        <v>107</v>
      </c>
      <c r="D88" s="38">
        <v>1</v>
      </c>
    </row>
    <row r="89" spans="1:4" x14ac:dyDescent="0.2">
      <c r="A89" s="103" t="str">
        <f t="shared" si="70"/>
        <v>1989_2_InIN</v>
      </c>
      <c r="B89" s="37" t="s">
        <v>200</v>
      </c>
      <c r="C89" s="37" t="s">
        <v>113</v>
      </c>
      <c r="D89" s="38">
        <v>1</v>
      </c>
    </row>
    <row r="90" spans="1:4" x14ac:dyDescent="0.2">
      <c r="A90" s="103" t="str">
        <f t="shared" si="70"/>
        <v>1989_2_f4_1</v>
      </c>
      <c r="B90" s="37" t="s">
        <v>200</v>
      </c>
      <c r="C90" s="37" t="s">
        <v>43</v>
      </c>
      <c r="D90" s="38">
        <v>1</v>
      </c>
    </row>
    <row r="91" spans="1:4" x14ac:dyDescent="0.2">
      <c r="A91" s="103" t="str">
        <f t="shared" si="70"/>
        <v>1989_2_f4_2</v>
      </c>
      <c r="B91" s="37" t="s">
        <v>200</v>
      </c>
      <c r="C91" s="37" t="s">
        <v>44</v>
      </c>
      <c r="D91" s="38">
        <v>1</v>
      </c>
    </row>
    <row r="92" spans="1:4" x14ac:dyDescent="0.2">
      <c r="A92" s="103" t="str">
        <f t="shared" si="70"/>
        <v>1989_2_f4_3</v>
      </c>
      <c r="B92" s="37" t="s">
        <v>200</v>
      </c>
      <c r="C92" s="37" t="s">
        <v>100</v>
      </c>
      <c r="D92" s="38">
        <v>1</v>
      </c>
    </row>
    <row r="93" spans="1:4" x14ac:dyDescent="0.2">
      <c r="A93" s="103" t="str">
        <f t="shared" si="70"/>
        <v>1989_2_f4_4</v>
      </c>
      <c r="B93" s="37" t="s">
        <v>200</v>
      </c>
      <c r="C93" s="37" t="s">
        <v>102</v>
      </c>
      <c r="D93" s="38">
        <v>1</v>
      </c>
    </row>
    <row r="94" spans="1:4" x14ac:dyDescent="0.2">
      <c r="A94" s="103" t="str">
        <f t="shared" si="70"/>
        <v>1989_2_f60_1</v>
      </c>
      <c r="B94" s="37" t="s">
        <v>200</v>
      </c>
      <c r="C94" s="37" t="s">
        <v>109</v>
      </c>
      <c r="D94" s="38">
        <v>0</v>
      </c>
    </row>
    <row r="95" spans="1:4" x14ac:dyDescent="0.2">
      <c r="A95" s="103" t="str">
        <f t="shared" si="70"/>
        <v>1989_2_f61_1</v>
      </c>
      <c r="B95" s="37" t="s">
        <v>200</v>
      </c>
      <c r="C95" s="37" t="s">
        <v>110</v>
      </c>
      <c r="D95" s="38">
        <v>0</v>
      </c>
    </row>
    <row r="96" spans="1:4" x14ac:dyDescent="0.2">
      <c r="A96" s="103" t="str">
        <f t="shared" si="70"/>
        <v>1989_2_lagE</v>
      </c>
      <c r="B96" s="37" t="s">
        <v>200</v>
      </c>
      <c r="C96" s="37" t="s">
        <v>226</v>
      </c>
      <c r="D96" s="38">
        <v>1</v>
      </c>
    </row>
    <row r="97" spans="1:4" x14ac:dyDescent="0.2">
      <c r="A97" s="103" t="str">
        <f t="shared" si="70"/>
        <v>1989_2_lagI</v>
      </c>
      <c r="B97" s="37" t="s">
        <v>200</v>
      </c>
      <c r="C97" s="37" t="s">
        <v>227</v>
      </c>
      <c r="D97" s="38">
        <v>1</v>
      </c>
    </row>
    <row r="98" spans="1:4" x14ac:dyDescent="0.2">
      <c r="A98" s="103" t="str">
        <f t="shared" si="70"/>
        <v>1989_4_f9_1</v>
      </c>
      <c r="B98" s="37" t="s">
        <v>178</v>
      </c>
      <c r="C98" s="37" t="s">
        <v>4</v>
      </c>
      <c r="D98" s="38">
        <v>1</v>
      </c>
    </row>
    <row r="99" spans="1:4" x14ac:dyDescent="0.2">
      <c r="A99" s="103" t="str">
        <f t="shared" si="70"/>
        <v>1989_4_f9_2</v>
      </c>
      <c r="B99" s="37" t="s">
        <v>178</v>
      </c>
      <c r="C99" s="37" t="s">
        <v>5</v>
      </c>
      <c r="D99" s="38">
        <v>1</v>
      </c>
    </row>
    <row r="100" spans="1:4" x14ac:dyDescent="0.2">
      <c r="A100" s="103" t="str">
        <f t="shared" si="70"/>
        <v>1989_4_f9_3</v>
      </c>
      <c r="B100" s="37" t="s">
        <v>178</v>
      </c>
      <c r="C100" s="37" t="s">
        <v>6</v>
      </c>
      <c r="D100" s="38">
        <v>1</v>
      </c>
    </row>
    <row r="101" spans="1:4" x14ac:dyDescent="0.2">
      <c r="A101" s="103" t="str">
        <f t="shared" si="70"/>
        <v>1989_4_f9_4</v>
      </c>
      <c r="B101" s="37" t="s">
        <v>178</v>
      </c>
      <c r="C101" s="37" t="s">
        <v>7</v>
      </c>
      <c r="D101" s="38">
        <v>1</v>
      </c>
    </row>
    <row r="102" spans="1:4" x14ac:dyDescent="0.2">
      <c r="A102" s="103" t="str">
        <f t="shared" si="70"/>
        <v>1989_4_f12_3</v>
      </c>
      <c r="B102" s="37" t="s">
        <v>178</v>
      </c>
      <c r="C102" s="37" t="s">
        <v>3</v>
      </c>
      <c r="D102" s="38">
        <v>0</v>
      </c>
    </row>
    <row r="103" spans="1:4" x14ac:dyDescent="0.2">
      <c r="A103" s="103" t="str">
        <f t="shared" si="70"/>
        <v>1989_4_f61_2</v>
      </c>
      <c r="B103" s="37" t="s">
        <v>178</v>
      </c>
      <c r="C103" s="37" t="s">
        <v>111</v>
      </c>
      <c r="D103" s="38">
        <v>0</v>
      </c>
    </row>
    <row r="104" spans="1:4" x14ac:dyDescent="0.2">
      <c r="A104" s="103" t="str">
        <f t="shared" si="70"/>
        <v>1989_4_InEI</v>
      </c>
      <c r="B104" s="37" t="s">
        <v>178</v>
      </c>
      <c r="C104" s="37" t="s">
        <v>107</v>
      </c>
      <c r="D104" s="38">
        <v>1</v>
      </c>
    </row>
    <row r="105" spans="1:4" x14ac:dyDescent="0.2">
      <c r="A105" s="103" t="str">
        <f t="shared" si="70"/>
        <v>1989_4_InIN</v>
      </c>
      <c r="B105" s="37" t="s">
        <v>178</v>
      </c>
      <c r="C105" s="37" t="s">
        <v>113</v>
      </c>
      <c r="D105" s="38">
        <v>1</v>
      </c>
    </row>
    <row r="106" spans="1:4" x14ac:dyDescent="0.2">
      <c r="A106" s="103" t="str">
        <f t="shared" si="70"/>
        <v>1989_4_f4_1</v>
      </c>
      <c r="B106" s="37" t="s">
        <v>178</v>
      </c>
      <c r="C106" s="37" t="s">
        <v>43</v>
      </c>
      <c r="D106" s="38">
        <v>1</v>
      </c>
    </row>
    <row r="107" spans="1:4" x14ac:dyDescent="0.2">
      <c r="A107" s="103" t="str">
        <f t="shared" si="70"/>
        <v>1989_4_f4_2</v>
      </c>
      <c r="B107" s="37" t="s">
        <v>178</v>
      </c>
      <c r="C107" s="37" t="s">
        <v>44</v>
      </c>
      <c r="D107" s="38">
        <v>1</v>
      </c>
    </row>
    <row r="108" spans="1:4" x14ac:dyDescent="0.2">
      <c r="A108" s="103" t="str">
        <f t="shared" si="70"/>
        <v>1989_4_f4_3</v>
      </c>
      <c r="B108" s="37" t="s">
        <v>178</v>
      </c>
      <c r="C108" s="37" t="s">
        <v>100</v>
      </c>
      <c r="D108" s="38">
        <v>1</v>
      </c>
    </row>
    <row r="109" spans="1:4" x14ac:dyDescent="0.2">
      <c r="A109" s="103" t="str">
        <f t="shared" si="70"/>
        <v>1989_4_f4_4</v>
      </c>
      <c r="B109" s="37" t="s">
        <v>178</v>
      </c>
      <c r="C109" s="37" t="s">
        <v>102</v>
      </c>
      <c r="D109" s="38">
        <v>1</v>
      </c>
    </row>
    <row r="110" spans="1:4" x14ac:dyDescent="0.2">
      <c r="A110" s="103" t="str">
        <f t="shared" si="70"/>
        <v>1989_4_f60_1</v>
      </c>
      <c r="B110" s="37" t="s">
        <v>178</v>
      </c>
      <c r="C110" s="37" t="s">
        <v>109</v>
      </c>
      <c r="D110" s="38">
        <v>0</v>
      </c>
    </row>
    <row r="111" spans="1:4" x14ac:dyDescent="0.2">
      <c r="A111" s="103" t="str">
        <f t="shared" si="70"/>
        <v>1989_4_f61_1</v>
      </c>
      <c r="B111" s="37" t="s">
        <v>178</v>
      </c>
      <c r="C111" s="37" t="s">
        <v>110</v>
      </c>
      <c r="D111" s="38">
        <v>0</v>
      </c>
    </row>
    <row r="112" spans="1:4" x14ac:dyDescent="0.2">
      <c r="A112" s="103" t="str">
        <f t="shared" si="70"/>
        <v>1989_4_lagE</v>
      </c>
      <c r="B112" s="37" t="s">
        <v>178</v>
      </c>
      <c r="C112" s="37" t="s">
        <v>226</v>
      </c>
      <c r="D112" s="38">
        <v>1</v>
      </c>
    </row>
    <row r="113" spans="1:4" x14ac:dyDescent="0.2">
      <c r="A113" s="103" t="str">
        <f t="shared" si="70"/>
        <v>1989_4_lagI</v>
      </c>
      <c r="B113" s="37" t="s">
        <v>178</v>
      </c>
      <c r="C113" s="37" t="s">
        <v>227</v>
      </c>
      <c r="D113" s="38">
        <v>1</v>
      </c>
    </row>
    <row r="114" spans="1:4" x14ac:dyDescent="0.2">
      <c r="A114" s="103" t="str">
        <f t="shared" si="70"/>
        <v>1990_2_f9_1</v>
      </c>
      <c r="B114" s="37" t="s">
        <v>201</v>
      </c>
      <c r="C114" s="37" t="s">
        <v>4</v>
      </c>
      <c r="D114" s="38">
        <v>1</v>
      </c>
    </row>
    <row r="115" spans="1:4" x14ac:dyDescent="0.2">
      <c r="A115" s="103" t="str">
        <f t="shared" si="70"/>
        <v>1990_2_f9_2</v>
      </c>
      <c r="B115" s="37" t="s">
        <v>201</v>
      </c>
      <c r="C115" s="37" t="s">
        <v>5</v>
      </c>
      <c r="D115" s="38">
        <v>1</v>
      </c>
    </row>
    <row r="116" spans="1:4" x14ac:dyDescent="0.2">
      <c r="A116" s="103" t="str">
        <f t="shared" si="70"/>
        <v>1990_2_f9_3</v>
      </c>
      <c r="B116" s="37" t="s">
        <v>201</v>
      </c>
      <c r="C116" s="37" t="s">
        <v>6</v>
      </c>
      <c r="D116" s="38">
        <v>1</v>
      </c>
    </row>
    <row r="117" spans="1:4" x14ac:dyDescent="0.2">
      <c r="A117" s="103" t="str">
        <f t="shared" si="70"/>
        <v>1990_2_f9_4</v>
      </c>
      <c r="B117" s="37" t="s">
        <v>201</v>
      </c>
      <c r="C117" s="37" t="s">
        <v>7</v>
      </c>
      <c r="D117" s="38">
        <v>1</v>
      </c>
    </row>
    <row r="118" spans="1:4" x14ac:dyDescent="0.2">
      <c r="A118" s="103" t="str">
        <f t="shared" si="70"/>
        <v>1990_2_f12_3</v>
      </c>
      <c r="B118" s="37" t="s">
        <v>201</v>
      </c>
      <c r="C118" s="37" t="s">
        <v>3</v>
      </c>
      <c r="D118" s="38">
        <v>0</v>
      </c>
    </row>
    <row r="119" spans="1:4" x14ac:dyDescent="0.2">
      <c r="A119" s="103" t="str">
        <f t="shared" si="70"/>
        <v>1990_2_f61_2</v>
      </c>
      <c r="B119" s="37" t="s">
        <v>201</v>
      </c>
      <c r="C119" s="37" t="s">
        <v>111</v>
      </c>
      <c r="D119" s="38">
        <v>0</v>
      </c>
    </row>
    <row r="120" spans="1:4" x14ac:dyDescent="0.2">
      <c r="A120" s="103" t="str">
        <f t="shared" si="70"/>
        <v>1990_2_InEI</v>
      </c>
      <c r="B120" s="37" t="s">
        <v>201</v>
      </c>
      <c r="C120" s="37" t="s">
        <v>107</v>
      </c>
      <c r="D120" s="38">
        <v>1</v>
      </c>
    </row>
    <row r="121" spans="1:4" x14ac:dyDescent="0.2">
      <c r="A121" s="103" t="str">
        <f t="shared" si="70"/>
        <v>1990_2_InIN</v>
      </c>
      <c r="B121" s="37" t="s">
        <v>201</v>
      </c>
      <c r="C121" s="37" t="s">
        <v>113</v>
      </c>
      <c r="D121" s="38">
        <v>1</v>
      </c>
    </row>
    <row r="122" spans="1:4" x14ac:dyDescent="0.2">
      <c r="A122" s="103" t="str">
        <f t="shared" si="70"/>
        <v>1990_2_f4_1</v>
      </c>
      <c r="B122" s="37" t="s">
        <v>201</v>
      </c>
      <c r="C122" s="37" t="s">
        <v>43</v>
      </c>
      <c r="D122" s="38">
        <v>1</v>
      </c>
    </row>
    <row r="123" spans="1:4" x14ac:dyDescent="0.2">
      <c r="A123" s="103" t="str">
        <f t="shared" si="70"/>
        <v>1990_2_f4_2</v>
      </c>
      <c r="B123" s="37" t="s">
        <v>201</v>
      </c>
      <c r="C123" s="37" t="s">
        <v>44</v>
      </c>
      <c r="D123" s="38">
        <v>1</v>
      </c>
    </row>
    <row r="124" spans="1:4" x14ac:dyDescent="0.2">
      <c r="A124" s="103" t="str">
        <f t="shared" si="70"/>
        <v>1990_2_f4_3</v>
      </c>
      <c r="B124" s="37" t="s">
        <v>201</v>
      </c>
      <c r="C124" s="37" t="s">
        <v>100</v>
      </c>
      <c r="D124" s="38">
        <v>1</v>
      </c>
    </row>
    <row r="125" spans="1:4" x14ac:dyDescent="0.2">
      <c r="A125" s="103" t="str">
        <f t="shared" si="70"/>
        <v>1990_2_f4_4</v>
      </c>
      <c r="B125" s="37" t="s">
        <v>201</v>
      </c>
      <c r="C125" s="37" t="s">
        <v>102</v>
      </c>
      <c r="D125" s="38">
        <v>1</v>
      </c>
    </row>
    <row r="126" spans="1:4" x14ac:dyDescent="0.2">
      <c r="A126" s="103" t="str">
        <f t="shared" si="70"/>
        <v>1990_2_f60_1</v>
      </c>
      <c r="B126" s="37" t="s">
        <v>201</v>
      </c>
      <c r="C126" s="37" t="s">
        <v>109</v>
      </c>
      <c r="D126" s="38">
        <v>0</v>
      </c>
    </row>
    <row r="127" spans="1:4" x14ac:dyDescent="0.2">
      <c r="A127" s="103" t="str">
        <f t="shared" si="70"/>
        <v>1990_2_f61_1</v>
      </c>
      <c r="B127" s="37" t="s">
        <v>201</v>
      </c>
      <c r="C127" s="37" t="s">
        <v>110</v>
      </c>
      <c r="D127" s="38">
        <v>0</v>
      </c>
    </row>
    <row r="128" spans="1:4" x14ac:dyDescent="0.2">
      <c r="A128" s="103" t="str">
        <f t="shared" si="70"/>
        <v>1990_2_lagE</v>
      </c>
      <c r="B128" s="37" t="s">
        <v>201</v>
      </c>
      <c r="C128" s="37" t="s">
        <v>226</v>
      </c>
      <c r="D128" s="38">
        <v>1</v>
      </c>
    </row>
    <row r="129" spans="1:4" x14ac:dyDescent="0.2">
      <c r="A129" s="103" t="str">
        <f t="shared" si="70"/>
        <v>1990_2_lagI</v>
      </c>
      <c r="B129" s="37" t="s">
        <v>201</v>
      </c>
      <c r="C129" s="37" t="s">
        <v>227</v>
      </c>
      <c r="D129" s="38">
        <v>1</v>
      </c>
    </row>
    <row r="130" spans="1:4" x14ac:dyDescent="0.2">
      <c r="A130" s="103" t="str">
        <f t="shared" si="70"/>
        <v>1990_4_f9_1</v>
      </c>
      <c r="B130" s="37" t="s">
        <v>179</v>
      </c>
      <c r="C130" s="37" t="s">
        <v>4</v>
      </c>
      <c r="D130" s="38">
        <v>1</v>
      </c>
    </row>
    <row r="131" spans="1:4" x14ac:dyDescent="0.2">
      <c r="A131" s="103" t="str">
        <f t="shared" ref="A131:A194" si="132">CONCATENATE(B131,"_",C131)</f>
        <v>1990_4_f9_2</v>
      </c>
      <c r="B131" s="37" t="s">
        <v>179</v>
      </c>
      <c r="C131" s="37" t="s">
        <v>5</v>
      </c>
      <c r="D131" s="38">
        <v>1</v>
      </c>
    </row>
    <row r="132" spans="1:4" x14ac:dyDescent="0.2">
      <c r="A132" s="103" t="str">
        <f t="shared" si="132"/>
        <v>1990_4_f9_3</v>
      </c>
      <c r="B132" s="37" t="s">
        <v>179</v>
      </c>
      <c r="C132" s="37" t="s">
        <v>6</v>
      </c>
      <c r="D132" s="38">
        <v>1</v>
      </c>
    </row>
    <row r="133" spans="1:4" x14ac:dyDescent="0.2">
      <c r="A133" s="103" t="str">
        <f t="shared" si="132"/>
        <v>1990_4_f9_4</v>
      </c>
      <c r="B133" s="37" t="s">
        <v>179</v>
      </c>
      <c r="C133" s="37" t="s">
        <v>7</v>
      </c>
      <c r="D133" s="38">
        <v>1</v>
      </c>
    </row>
    <row r="134" spans="1:4" x14ac:dyDescent="0.2">
      <c r="A134" s="103" t="str">
        <f t="shared" si="132"/>
        <v>1990_4_f12_3</v>
      </c>
      <c r="B134" s="37" t="s">
        <v>179</v>
      </c>
      <c r="C134" s="37" t="s">
        <v>3</v>
      </c>
      <c r="D134" s="38">
        <v>0</v>
      </c>
    </row>
    <row r="135" spans="1:4" x14ac:dyDescent="0.2">
      <c r="A135" s="103" t="str">
        <f t="shared" si="132"/>
        <v>1990_4_f61_2</v>
      </c>
      <c r="B135" s="37" t="s">
        <v>179</v>
      </c>
      <c r="C135" s="37" t="s">
        <v>111</v>
      </c>
      <c r="D135" s="38">
        <v>0</v>
      </c>
    </row>
    <row r="136" spans="1:4" x14ac:dyDescent="0.2">
      <c r="A136" s="103" t="str">
        <f t="shared" si="132"/>
        <v>1990_4_InEI</v>
      </c>
      <c r="B136" s="37" t="s">
        <v>179</v>
      </c>
      <c r="C136" s="37" t="s">
        <v>107</v>
      </c>
      <c r="D136" s="38">
        <v>1</v>
      </c>
    </row>
    <row r="137" spans="1:4" x14ac:dyDescent="0.2">
      <c r="A137" s="103" t="str">
        <f t="shared" si="132"/>
        <v>1990_4_InIN</v>
      </c>
      <c r="B137" s="37" t="s">
        <v>179</v>
      </c>
      <c r="C137" s="37" t="s">
        <v>113</v>
      </c>
      <c r="D137" s="38">
        <v>1</v>
      </c>
    </row>
    <row r="138" spans="1:4" x14ac:dyDescent="0.2">
      <c r="A138" s="103" t="str">
        <f t="shared" si="132"/>
        <v>1990_4_f4_1</v>
      </c>
      <c r="B138" s="37" t="s">
        <v>179</v>
      </c>
      <c r="C138" s="37" t="s">
        <v>43</v>
      </c>
      <c r="D138" s="38">
        <v>1</v>
      </c>
    </row>
    <row r="139" spans="1:4" x14ac:dyDescent="0.2">
      <c r="A139" s="103" t="str">
        <f t="shared" si="132"/>
        <v>1990_4_f4_2</v>
      </c>
      <c r="B139" s="37" t="s">
        <v>179</v>
      </c>
      <c r="C139" s="37" t="s">
        <v>44</v>
      </c>
      <c r="D139" s="38">
        <v>1</v>
      </c>
    </row>
    <row r="140" spans="1:4" x14ac:dyDescent="0.2">
      <c r="A140" s="103" t="str">
        <f t="shared" si="132"/>
        <v>1990_4_f4_3</v>
      </c>
      <c r="B140" s="37" t="s">
        <v>179</v>
      </c>
      <c r="C140" s="37" t="s">
        <v>100</v>
      </c>
      <c r="D140" s="38">
        <v>1</v>
      </c>
    </row>
    <row r="141" spans="1:4" x14ac:dyDescent="0.2">
      <c r="A141" s="103" t="str">
        <f t="shared" si="132"/>
        <v>1990_4_f4_4</v>
      </c>
      <c r="B141" s="37" t="s">
        <v>179</v>
      </c>
      <c r="C141" s="37" t="s">
        <v>102</v>
      </c>
      <c r="D141" s="38">
        <v>1</v>
      </c>
    </row>
    <row r="142" spans="1:4" x14ac:dyDescent="0.2">
      <c r="A142" s="103" t="str">
        <f t="shared" si="132"/>
        <v>1990_4_f60_1</v>
      </c>
      <c r="B142" s="37" t="s">
        <v>179</v>
      </c>
      <c r="C142" s="37" t="s">
        <v>109</v>
      </c>
      <c r="D142" s="38">
        <v>0</v>
      </c>
    </row>
    <row r="143" spans="1:4" x14ac:dyDescent="0.2">
      <c r="A143" s="103" t="str">
        <f t="shared" si="132"/>
        <v>1990_4_f61_1</v>
      </c>
      <c r="B143" s="37" t="s">
        <v>179</v>
      </c>
      <c r="C143" s="37" t="s">
        <v>110</v>
      </c>
      <c r="D143" s="38">
        <v>0</v>
      </c>
    </row>
    <row r="144" spans="1:4" x14ac:dyDescent="0.2">
      <c r="A144" s="103" t="str">
        <f t="shared" si="132"/>
        <v>1990_4_lagE</v>
      </c>
      <c r="B144" s="37" t="s">
        <v>179</v>
      </c>
      <c r="C144" s="37" t="s">
        <v>226</v>
      </c>
      <c r="D144" s="38">
        <v>1</v>
      </c>
    </row>
    <row r="145" spans="1:4" x14ac:dyDescent="0.2">
      <c r="A145" s="103" t="str">
        <f t="shared" si="132"/>
        <v>1990_4_lagI</v>
      </c>
      <c r="B145" s="37" t="s">
        <v>179</v>
      </c>
      <c r="C145" s="37" t="s">
        <v>227</v>
      </c>
      <c r="D145" s="38">
        <v>1</v>
      </c>
    </row>
    <row r="146" spans="1:4" x14ac:dyDescent="0.2">
      <c r="A146" s="103" t="str">
        <f t="shared" si="132"/>
        <v>1991_2_f9_1</v>
      </c>
      <c r="B146" s="37" t="s">
        <v>202</v>
      </c>
      <c r="C146" s="37" t="s">
        <v>4</v>
      </c>
      <c r="D146" s="38">
        <v>1</v>
      </c>
    </row>
    <row r="147" spans="1:4" x14ac:dyDescent="0.2">
      <c r="A147" s="103" t="str">
        <f t="shared" si="132"/>
        <v>1991_2_f9_2</v>
      </c>
      <c r="B147" s="37" t="s">
        <v>202</v>
      </c>
      <c r="C147" s="37" t="s">
        <v>5</v>
      </c>
      <c r="D147" s="38">
        <v>1</v>
      </c>
    </row>
    <row r="148" spans="1:4" x14ac:dyDescent="0.2">
      <c r="A148" s="103" t="str">
        <f t="shared" si="132"/>
        <v>1991_2_f9_3</v>
      </c>
      <c r="B148" s="37" t="s">
        <v>202</v>
      </c>
      <c r="C148" s="37" t="s">
        <v>6</v>
      </c>
      <c r="D148" s="38">
        <v>1</v>
      </c>
    </row>
    <row r="149" spans="1:4" x14ac:dyDescent="0.2">
      <c r="A149" s="103" t="str">
        <f t="shared" si="132"/>
        <v>1991_2_f9_4</v>
      </c>
      <c r="B149" s="37" t="s">
        <v>202</v>
      </c>
      <c r="C149" s="37" t="s">
        <v>7</v>
      </c>
      <c r="D149" s="38">
        <v>1</v>
      </c>
    </row>
    <row r="150" spans="1:4" x14ac:dyDescent="0.2">
      <c r="A150" s="103" t="str">
        <f t="shared" si="132"/>
        <v>1991_2_f12_3</v>
      </c>
      <c r="B150" s="37" t="s">
        <v>202</v>
      </c>
      <c r="C150" s="37" t="s">
        <v>3</v>
      </c>
      <c r="D150" s="38">
        <v>0</v>
      </c>
    </row>
    <row r="151" spans="1:4" x14ac:dyDescent="0.2">
      <c r="A151" s="103" t="str">
        <f t="shared" si="132"/>
        <v>1991_2_f61_2</v>
      </c>
      <c r="B151" s="37" t="s">
        <v>202</v>
      </c>
      <c r="C151" s="37" t="s">
        <v>111</v>
      </c>
      <c r="D151" s="38">
        <v>0</v>
      </c>
    </row>
    <row r="152" spans="1:4" x14ac:dyDescent="0.2">
      <c r="A152" s="103" t="str">
        <f t="shared" si="132"/>
        <v>1991_2_InEI</v>
      </c>
      <c r="B152" s="37" t="s">
        <v>202</v>
      </c>
      <c r="C152" s="37" t="s">
        <v>107</v>
      </c>
      <c r="D152" s="38">
        <v>1</v>
      </c>
    </row>
    <row r="153" spans="1:4" x14ac:dyDescent="0.2">
      <c r="A153" s="103" t="str">
        <f t="shared" si="132"/>
        <v>1991_2_InIN</v>
      </c>
      <c r="B153" s="37" t="s">
        <v>202</v>
      </c>
      <c r="C153" s="37" t="s">
        <v>113</v>
      </c>
      <c r="D153" s="38">
        <v>1</v>
      </c>
    </row>
    <row r="154" spans="1:4" x14ac:dyDescent="0.2">
      <c r="A154" s="103" t="str">
        <f t="shared" si="132"/>
        <v>1991_2_f4_1</v>
      </c>
      <c r="B154" s="37" t="s">
        <v>202</v>
      </c>
      <c r="C154" s="37" t="s">
        <v>43</v>
      </c>
      <c r="D154" s="38">
        <v>1</v>
      </c>
    </row>
    <row r="155" spans="1:4" x14ac:dyDescent="0.2">
      <c r="A155" s="103" t="str">
        <f t="shared" si="132"/>
        <v>1991_2_f4_2</v>
      </c>
      <c r="B155" s="37" t="s">
        <v>202</v>
      </c>
      <c r="C155" s="37" t="s">
        <v>44</v>
      </c>
      <c r="D155" s="38">
        <v>1</v>
      </c>
    </row>
    <row r="156" spans="1:4" x14ac:dyDescent="0.2">
      <c r="A156" s="103" t="str">
        <f t="shared" si="132"/>
        <v>1991_2_f4_3</v>
      </c>
      <c r="B156" s="37" t="s">
        <v>202</v>
      </c>
      <c r="C156" s="37" t="s">
        <v>100</v>
      </c>
      <c r="D156" s="38">
        <v>1</v>
      </c>
    </row>
    <row r="157" spans="1:4" x14ac:dyDescent="0.2">
      <c r="A157" s="103" t="str">
        <f t="shared" si="132"/>
        <v>1991_2_f4_4</v>
      </c>
      <c r="B157" s="37" t="s">
        <v>202</v>
      </c>
      <c r="C157" s="37" t="s">
        <v>102</v>
      </c>
      <c r="D157" s="38">
        <v>1</v>
      </c>
    </row>
    <row r="158" spans="1:4" x14ac:dyDescent="0.2">
      <c r="A158" s="103" t="str">
        <f t="shared" si="132"/>
        <v>1991_2_f60_1</v>
      </c>
      <c r="B158" s="37" t="s">
        <v>202</v>
      </c>
      <c r="C158" s="37" t="s">
        <v>109</v>
      </c>
      <c r="D158" s="38">
        <v>0</v>
      </c>
    </row>
    <row r="159" spans="1:4" x14ac:dyDescent="0.2">
      <c r="A159" s="103" t="str">
        <f t="shared" si="132"/>
        <v>1991_2_f61_1</v>
      </c>
      <c r="B159" s="37" t="s">
        <v>202</v>
      </c>
      <c r="C159" s="37" t="s">
        <v>110</v>
      </c>
      <c r="D159" s="38">
        <v>0</v>
      </c>
    </row>
    <row r="160" spans="1:4" x14ac:dyDescent="0.2">
      <c r="A160" s="103" t="str">
        <f t="shared" si="132"/>
        <v>1991_2_lagE</v>
      </c>
      <c r="B160" s="37" t="s">
        <v>202</v>
      </c>
      <c r="C160" s="37" t="s">
        <v>226</v>
      </c>
      <c r="D160" s="38">
        <v>1</v>
      </c>
    </row>
    <row r="161" spans="1:4" x14ac:dyDescent="0.2">
      <c r="A161" s="103" t="str">
        <f t="shared" si="132"/>
        <v>1991_2_lagI</v>
      </c>
      <c r="B161" s="37" t="s">
        <v>202</v>
      </c>
      <c r="C161" s="37" t="s">
        <v>227</v>
      </c>
      <c r="D161" s="38">
        <v>1</v>
      </c>
    </row>
    <row r="162" spans="1:4" x14ac:dyDescent="0.2">
      <c r="A162" s="103" t="str">
        <f t="shared" si="132"/>
        <v>1991_4_f9_1</v>
      </c>
      <c r="B162" s="37" t="s">
        <v>180</v>
      </c>
      <c r="C162" s="37" t="s">
        <v>4</v>
      </c>
      <c r="D162" s="38">
        <v>1</v>
      </c>
    </row>
    <row r="163" spans="1:4" x14ac:dyDescent="0.2">
      <c r="A163" s="103" t="str">
        <f t="shared" si="132"/>
        <v>1991_4_f9_2</v>
      </c>
      <c r="B163" s="37" t="s">
        <v>180</v>
      </c>
      <c r="C163" s="37" t="s">
        <v>5</v>
      </c>
      <c r="D163" s="38">
        <v>1</v>
      </c>
    </row>
    <row r="164" spans="1:4" x14ac:dyDescent="0.2">
      <c r="A164" s="103" t="str">
        <f t="shared" si="132"/>
        <v>1991_4_f9_3</v>
      </c>
      <c r="B164" s="37" t="s">
        <v>180</v>
      </c>
      <c r="C164" s="37" t="s">
        <v>6</v>
      </c>
      <c r="D164" s="38">
        <v>1</v>
      </c>
    </row>
    <row r="165" spans="1:4" x14ac:dyDescent="0.2">
      <c r="A165" s="103" t="str">
        <f t="shared" si="132"/>
        <v>1991_4_f9_4</v>
      </c>
      <c r="B165" s="37" t="s">
        <v>180</v>
      </c>
      <c r="C165" s="37" t="s">
        <v>7</v>
      </c>
      <c r="D165" s="38">
        <v>1</v>
      </c>
    </row>
    <row r="166" spans="1:4" x14ac:dyDescent="0.2">
      <c r="A166" s="103" t="str">
        <f t="shared" si="132"/>
        <v>1991_4_f12_3</v>
      </c>
      <c r="B166" s="37" t="s">
        <v>180</v>
      </c>
      <c r="C166" s="37" t="s">
        <v>3</v>
      </c>
      <c r="D166" s="38">
        <v>0</v>
      </c>
    </row>
    <row r="167" spans="1:4" x14ac:dyDescent="0.2">
      <c r="A167" s="103" t="str">
        <f t="shared" si="132"/>
        <v>1991_4_f61_2</v>
      </c>
      <c r="B167" s="37" t="s">
        <v>180</v>
      </c>
      <c r="C167" s="37" t="s">
        <v>111</v>
      </c>
      <c r="D167" s="38">
        <v>0</v>
      </c>
    </row>
    <row r="168" spans="1:4" x14ac:dyDescent="0.2">
      <c r="A168" s="103" t="str">
        <f t="shared" si="132"/>
        <v>1991_4_InEI</v>
      </c>
      <c r="B168" s="37" t="s">
        <v>180</v>
      </c>
      <c r="C168" s="37" t="s">
        <v>107</v>
      </c>
      <c r="D168" s="38">
        <v>1</v>
      </c>
    </row>
    <row r="169" spans="1:4" x14ac:dyDescent="0.2">
      <c r="A169" s="103" t="str">
        <f t="shared" si="132"/>
        <v>1991_4_InIN</v>
      </c>
      <c r="B169" s="37" t="s">
        <v>180</v>
      </c>
      <c r="C169" s="37" t="s">
        <v>113</v>
      </c>
      <c r="D169" s="38">
        <v>1</v>
      </c>
    </row>
    <row r="170" spans="1:4" x14ac:dyDescent="0.2">
      <c r="A170" s="103" t="str">
        <f t="shared" si="132"/>
        <v>1991_4_f4_1</v>
      </c>
      <c r="B170" s="37" t="s">
        <v>180</v>
      </c>
      <c r="C170" s="37" t="s">
        <v>43</v>
      </c>
      <c r="D170" s="38">
        <v>1</v>
      </c>
    </row>
    <row r="171" spans="1:4" x14ac:dyDescent="0.2">
      <c r="A171" s="103" t="str">
        <f t="shared" si="132"/>
        <v>1991_4_f4_2</v>
      </c>
      <c r="B171" s="37" t="s">
        <v>180</v>
      </c>
      <c r="C171" s="37" t="s">
        <v>44</v>
      </c>
      <c r="D171" s="38">
        <v>1</v>
      </c>
    </row>
    <row r="172" spans="1:4" x14ac:dyDescent="0.2">
      <c r="A172" s="103" t="str">
        <f t="shared" si="132"/>
        <v>1991_4_f4_3</v>
      </c>
      <c r="B172" s="37" t="s">
        <v>180</v>
      </c>
      <c r="C172" s="37" t="s">
        <v>100</v>
      </c>
      <c r="D172" s="38">
        <v>1</v>
      </c>
    </row>
    <row r="173" spans="1:4" x14ac:dyDescent="0.2">
      <c r="A173" s="103" t="str">
        <f t="shared" si="132"/>
        <v>1991_4_f4_4</v>
      </c>
      <c r="B173" s="37" t="s">
        <v>180</v>
      </c>
      <c r="C173" s="37" t="s">
        <v>102</v>
      </c>
      <c r="D173" s="38">
        <v>1</v>
      </c>
    </row>
    <row r="174" spans="1:4" x14ac:dyDescent="0.2">
      <c r="A174" s="103" t="str">
        <f t="shared" si="132"/>
        <v>1991_4_f60_1</v>
      </c>
      <c r="B174" s="37" t="s">
        <v>180</v>
      </c>
      <c r="C174" s="37" t="s">
        <v>109</v>
      </c>
      <c r="D174" s="38">
        <v>0</v>
      </c>
    </row>
    <row r="175" spans="1:4" x14ac:dyDescent="0.2">
      <c r="A175" s="103" t="str">
        <f t="shared" si="132"/>
        <v>1991_4_f61_1</v>
      </c>
      <c r="B175" s="37" t="s">
        <v>180</v>
      </c>
      <c r="C175" s="37" t="s">
        <v>110</v>
      </c>
      <c r="D175" s="38">
        <v>0</v>
      </c>
    </row>
    <row r="176" spans="1:4" x14ac:dyDescent="0.2">
      <c r="A176" s="103" t="str">
        <f t="shared" si="132"/>
        <v>1991_4_lagE</v>
      </c>
      <c r="B176" s="37" t="s">
        <v>180</v>
      </c>
      <c r="C176" s="37" t="s">
        <v>226</v>
      </c>
      <c r="D176" s="38">
        <v>1</v>
      </c>
    </row>
    <row r="177" spans="1:4" x14ac:dyDescent="0.2">
      <c r="A177" s="103" t="str">
        <f t="shared" si="132"/>
        <v>1991_4_lagI</v>
      </c>
      <c r="B177" s="37" t="s">
        <v>180</v>
      </c>
      <c r="C177" s="37" t="s">
        <v>227</v>
      </c>
      <c r="D177" s="38">
        <v>1</v>
      </c>
    </row>
    <row r="178" spans="1:4" x14ac:dyDescent="0.2">
      <c r="A178" s="103" t="str">
        <f t="shared" si="132"/>
        <v>1992_2_f9_1</v>
      </c>
      <c r="B178" s="37" t="s">
        <v>203</v>
      </c>
      <c r="C178" s="37" t="s">
        <v>4</v>
      </c>
      <c r="D178" s="38">
        <v>1</v>
      </c>
    </row>
    <row r="179" spans="1:4" x14ac:dyDescent="0.2">
      <c r="A179" s="103" t="str">
        <f t="shared" si="132"/>
        <v>1992_2_f9_2</v>
      </c>
      <c r="B179" s="37" t="s">
        <v>203</v>
      </c>
      <c r="C179" s="37" t="s">
        <v>5</v>
      </c>
      <c r="D179" s="38">
        <v>1</v>
      </c>
    </row>
    <row r="180" spans="1:4" x14ac:dyDescent="0.2">
      <c r="A180" s="103" t="str">
        <f t="shared" si="132"/>
        <v>1992_2_f9_3</v>
      </c>
      <c r="B180" s="37" t="s">
        <v>203</v>
      </c>
      <c r="C180" s="37" t="s">
        <v>6</v>
      </c>
      <c r="D180" s="38">
        <v>1</v>
      </c>
    </row>
    <row r="181" spans="1:4" x14ac:dyDescent="0.2">
      <c r="A181" s="103" t="str">
        <f t="shared" si="132"/>
        <v>1992_2_f9_4</v>
      </c>
      <c r="B181" s="37" t="s">
        <v>203</v>
      </c>
      <c r="C181" s="37" t="s">
        <v>7</v>
      </c>
      <c r="D181" s="38">
        <v>1</v>
      </c>
    </row>
    <row r="182" spans="1:4" x14ac:dyDescent="0.2">
      <c r="A182" s="103" t="str">
        <f t="shared" si="132"/>
        <v>1992_2_f12_3</v>
      </c>
      <c r="B182" s="37" t="s">
        <v>203</v>
      </c>
      <c r="C182" s="37" t="s">
        <v>3</v>
      </c>
      <c r="D182" s="38">
        <v>0</v>
      </c>
    </row>
    <row r="183" spans="1:4" x14ac:dyDescent="0.2">
      <c r="A183" s="103" t="str">
        <f t="shared" si="132"/>
        <v>1992_2_f61_2</v>
      </c>
      <c r="B183" s="37" t="s">
        <v>203</v>
      </c>
      <c r="C183" s="37" t="s">
        <v>111</v>
      </c>
      <c r="D183" s="38">
        <v>0</v>
      </c>
    </row>
    <row r="184" spans="1:4" x14ac:dyDescent="0.2">
      <c r="A184" s="103" t="str">
        <f t="shared" si="132"/>
        <v>1992_2_InEI</v>
      </c>
      <c r="B184" s="37" t="s">
        <v>203</v>
      </c>
      <c r="C184" s="37" t="s">
        <v>107</v>
      </c>
      <c r="D184" s="38">
        <v>1</v>
      </c>
    </row>
    <row r="185" spans="1:4" x14ac:dyDescent="0.2">
      <c r="A185" s="103" t="str">
        <f t="shared" si="132"/>
        <v>1992_2_InIN</v>
      </c>
      <c r="B185" s="37" t="s">
        <v>203</v>
      </c>
      <c r="C185" s="37" t="s">
        <v>113</v>
      </c>
      <c r="D185" s="38">
        <v>1</v>
      </c>
    </row>
    <row r="186" spans="1:4" x14ac:dyDescent="0.2">
      <c r="A186" s="103" t="str">
        <f t="shared" si="132"/>
        <v>1992_2_f4_1</v>
      </c>
      <c r="B186" s="37" t="s">
        <v>203</v>
      </c>
      <c r="C186" s="37" t="s">
        <v>43</v>
      </c>
      <c r="D186" s="38">
        <v>1</v>
      </c>
    </row>
    <row r="187" spans="1:4" x14ac:dyDescent="0.2">
      <c r="A187" s="103" t="str">
        <f t="shared" si="132"/>
        <v>1992_2_f4_2</v>
      </c>
      <c r="B187" s="37" t="s">
        <v>203</v>
      </c>
      <c r="C187" s="37" t="s">
        <v>44</v>
      </c>
      <c r="D187" s="38">
        <v>1</v>
      </c>
    </row>
    <row r="188" spans="1:4" x14ac:dyDescent="0.2">
      <c r="A188" s="103" t="str">
        <f t="shared" si="132"/>
        <v>1992_2_f4_3</v>
      </c>
      <c r="B188" s="37" t="s">
        <v>203</v>
      </c>
      <c r="C188" s="37" t="s">
        <v>100</v>
      </c>
      <c r="D188" s="38">
        <v>1</v>
      </c>
    </row>
    <row r="189" spans="1:4" x14ac:dyDescent="0.2">
      <c r="A189" s="103" t="str">
        <f t="shared" si="132"/>
        <v>1992_2_f4_4</v>
      </c>
      <c r="B189" s="37" t="s">
        <v>203</v>
      </c>
      <c r="C189" s="37" t="s">
        <v>102</v>
      </c>
      <c r="D189" s="38">
        <v>1</v>
      </c>
    </row>
    <row r="190" spans="1:4" x14ac:dyDescent="0.2">
      <c r="A190" s="103" t="str">
        <f t="shared" si="132"/>
        <v>1992_2_f60_1</v>
      </c>
      <c r="B190" s="37" t="s">
        <v>203</v>
      </c>
      <c r="C190" s="37" t="s">
        <v>109</v>
      </c>
      <c r="D190" s="38">
        <v>0</v>
      </c>
    </row>
    <row r="191" spans="1:4" x14ac:dyDescent="0.2">
      <c r="A191" s="103" t="str">
        <f t="shared" si="132"/>
        <v>1992_2_f61_1</v>
      </c>
      <c r="B191" s="37" t="s">
        <v>203</v>
      </c>
      <c r="C191" s="37" t="s">
        <v>110</v>
      </c>
      <c r="D191" s="38">
        <v>0</v>
      </c>
    </row>
    <row r="192" spans="1:4" x14ac:dyDescent="0.2">
      <c r="A192" s="103" t="str">
        <f t="shared" si="132"/>
        <v>1992_2_lagE</v>
      </c>
      <c r="B192" s="37" t="s">
        <v>203</v>
      </c>
      <c r="C192" s="37" t="s">
        <v>226</v>
      </c>
      <c r="D192" s="38">
        <v>1</v>
      </c>
    </row>
    <row r="193" spans="1:4" x14ac:dyDescent="0.2">
      <c r="A193" s="103" t="str">
        <f t="shared" si="132"/>
        <v>1992_2_lagI</v>
      </c>
      <c r="B193" s="37" t="s">
        <v>203</v>
      </c>
      <c r="C193" s="37" t="s">
        <v>227</v>
      </c>
      <c r="D193" s="38">
        <v>1</v>
      </c>
    </row>
    <row r="194" spans="1:4" x14ac:dyDescent="0.2">
      <c r="A194" s="103" t="str">
        <f t="shared" si="132"/>
        <v>1992_4_f9_1</v>
      </c>
      <c r="B194" s="37" t="s">
        <v>181</v>
      </c>
      <c r="C194" s="37" t="s">
        <v>4</v>
      </c>
      <c r="D194" s="38">
        <v>1</v>
      </c>
    </row>
    <row r="195" spans="1:4" x14ac:dyDescent="0.2">
      <c r="A195" s="103" t="str">
        <f t="shared" ref="A195:A258" si="133">CONCATENATE(B195,"_",C195)</f>
        <v>1992_4_f9_2</v>
      </c>
      <c r="B195" s="37" t="s">
        <v>181</v>
      </c>
      <c r="C195" s="37" t="s">
        <v>5</v>
      </c>
      <c r="D195" s="38">
        <v>1</v>
      </c>
    </row>
    <row r="196" spans="1:4" x14ac:dyDescent="0.2">
      <c r="A196" s="103" t="str">
        <f t="shared" si="133"/>
        <v>1992_4_f9_3</v>
      </c>
      <c r="B196" s="37" t="s">
        <v>181</v>
      </c>
      <c r="C196" s="37" t="s">
        <v>6</v>
      </c>
      <c r="D196" s="38">
        <v>1</v>
      </c>
    </row>
    <row r="197" spans="1:4" x14ac:dyDescent="0.2">
      <c r="A197" s="103" t="str">
        <f t="shared" si="133"/>
        <v>1992_4_f9_4</v>
      </c>
      <c r="B197" s="37" t="s">
        <v>181</v>
      </c>
      <c r="C197" s="37" t="s">
        <v>7</v>
      </c>
      <c r="D197" s="38">
        <v>1</v>
      </c>
    </row>
    <row r="198" spans="1:4" x14ac:dyDescent="0.2">
      <c r="A198" s="103" t="str">
        <f t="shared" si="133"/>
        <v>1992_4_f12_3</v>
      </c>
      <c r="B198" s="37" t="s">
        <v>181</v>
      </c>
      <c r="C198" s="37" t="s">
        <v>3</v>
      </c>
      <c r="D198" s="38">
        <v>0</v>
      </c>
    </row>
    <row r="199" spans="1:4" x14ac:dyDescent="0.2">
      <c r="A199" s="103" t="str">
        <f t="shared" si="133"/>
        <v>1992_4_f61_2</v>
      </c>
      <c r="B199" s="37" t="s">
        <v>181</v>
      </c>
      <c r="C199" s="37" t="s">
        <v>111</v>
      </c>
      <c r="D199" s="38">
        <v>0</v>
      </c>
    </row>
    <row r="200" spans="1:4" x14ac:dyDescent="0.2">
      <c r="A200" s="103" t="str">
        <f t="shared" si="133"/>
        <v>1992_4_InEI</v>
      </c>
      <c r="B200" s="37" t="s">
        <v>181</v>
      </c>
      <c r="C200" s="37" t="s">
        <v>107</v>
      </c>
      <c r="D200" s="38">
        <v>1</v>
      </c>
    </row>
    <row r="201" spans="1:4" x14ac:dyDescent="0.2">
      <c r="A201" s="103" t="str">
        <f t="shared" si="133"/>
        <v>1992_4_InIN</v>
      </c>
      <c r="B201" s="37" t="s">
        <v>181</v>
      </c>
      <c r="C201" s="37" t="s">
        <v>113</v>
      </c>
      <c r="D201" s="38">
        <v>1</v>
      </c>
    </row>
    <row r="202" spans="1:4" x14ac:dyDescent="0.2">
      <c r="A202" s="103" t="str">
        <f t="shared" si="133"/>
        <v>1992_4_f4_1</v>
      </c>
      <c r="B202" s="37" t="s">
        <v>181</v>
      </c>
      <c r="C202" s="37" t="s">
        <v>43</v>
      </c>
      <c r="D202" s="38">
        <v>1</v>
      </c>
    </row>
    <row r="203" spans="1:4" x14ac:dyDescent="0.2">
      <c r="A203" s="103" t="str">
        <f t="shared" si="133"/>
        <v>1992_4_f4_2</v>
      </c>
      <c r="B203" s="37" t="s">
        <v>181</v>
      </c>
      <c r="C203" s="37" t="s">
        <v>44</v>
      </c>
      <c r="D203" s="38">
        <v>1</v>
      </c>
    </row>
    <row r="204" spans="1:4" x14ac:dyDescent="0.2">
      <c r="A204" s="103" t="str">
        <f t="shared" si="133"/>
        <v>1992_4_f4_3</v>
      </c>
      <c r="B204" s="37" t="s">
        <v>181</v>
      </c>
      <c r="C204" s="37" t="s">
        <v>100</v>
      </c>
      <c r="D204" s="38">
        <v>1</v>
      </c>
    </row>
    <row r="205" spans="1:4" x14ac:dyDescent="0.2">
      <c r="A205" s="103" t="str">
        <f t="shared" si="133"/>
        <v>1992_4_f4_4</v>
      </c>
      <c r="B205" s="37" t="s">
        <v>181</v>
      </c>
      <c r="C205" s="37" t="s">
        <v>102</v>
      </c>
      <c r="D205" s="38">
        <v>1</v>
      </c>
    </row>
    <row r="206" spans="1:4" x14ac:dyDescent="0.2">
      <c r="A206" s="103" t="str">
        <f t="shared" si="133"/>
        <v>1992_4_f60_1</v>
      </c>
      <c r="B206" s="37" t="s">
        <v>181</v>
      </c>
      <c r="C206" s="37" t="s">
        <v>109</v>
      </c>
      <c r="D206" s="38">
        <v>0</v>
      </c>
    </row>
    <row r="207" spans="1:4" x14ac:dyDescent="0.2">
      <c r="A207" s="103" t="str">
        <f t="shared" si="133"/>
        <v>1992_4_f61_1</v>
      </c>
      <c r="B207" s="37" t="s">
        <v>181</v>
      </c>
      <c r="C207" s="37" t="s">
        <v>110</v>
      </c>
      <c r="D207" s="38">
        <v>0</v>
      </c>
    </row>
    <row r="208" spans="1:4" x14ac:dyDescent="0.2">
      <c r="A208" s="103" t="str">
        <f t="shared" si="133"/>
        <v>1992_4_lagE</v>
      </c>
      <c r="B208" s="37" t="s">
        <v>181</v>
      </c>
      <c r="C208" s="37" t="s">
        <v>226</v>
      </c>
      <c r="D208" s="38">
        <v>1</v>
      </c>
    </row>
    <row r="209" spans="1:4" x14ac:dyDescent="0.2">
      <c r="A209" s="103" t="str">
        <f t="shared" si="133"/>
        <v>1992_4_lagI</v>
      </c>
      <c r="B209" s="37" t="s">
        <v>181</v>
      </c>
      <c r="C209" s="37" t="s">
        <v>227</v>
      </c>
      <c r="D209" s="38">
        <v>1</v>
      </c>
    </row>
    <row r="210" spans="1:4" x14ac:dyDescent="0.2">
      <c r="A210" s="103" t="str">
        <f t="shared" si="133"/>
        <v>1993_2_f9_1</v>
      </c>
      <c r="B210" s="37" t="s">
        <v>204</v>
      </c>
      <c r="C210" s="37" t="s">
        <v>4</v>
      </c>
      <c r="D210" s="38">
        <v>1</v>
      </c>
    </row>
    <row r="211" spans="1:4" x14ac:dyDescent="0.2">
      <c r="A211" s="103" t="str">
        <f t="shared" si="133"/>
        <v>1993_2_f9_2</v>
      </c>
      <c r="B211" s="37" t="s">
        <v>204</v>
      </c>
      <c r="C211" s="37" t="s">
        <v>5</v>
      </c>
      <c r="D211" s="38">
        <v>1</v>
      </c>
    </row>
    <row r="212" spans="1:4" x14ac:dyDescent="0.2">
      <c r="A212" s="103" t="str">
        <f t="shared" si="133"/>
        <v>1993_2_f9_3</v>
      </c>
      <c r="B212" s="37" t="s">
        <v>204</v>
      </c>
      <c r="C212" s="37" t="s">
        <v>6</v>
      </c>
      <c r="D212" s="38">
        <v>1</v>
      </c>
    </row>
    <row r="213" spans="1:4" x14ac:dyDescent="0.2">
      <c r="A213" s="103" t="str">
        <f t="shared" si="133"/>
        <v>1993_2_f9_4</v>
      </c>
      <c r="B213" s="37" t="s">
        <v>204</v>
      </c>
      <c r="C213" s="37" t="s">
        <v>7</v>
      </c>
      <c r="D213" s="38">
        <v>1</v>
      </c>
    </row>
    <row r="214" spans="1:4" x14ac:dyDescent="0.2">
      <c r="A214" s="103" t="str">
        <f t="shared" si="133"/>
        <v>1993_2_f12_3</v>
      </c>
      <c r="B214" s="37" t="s">
        <v>204</v>
      </c>
      <c r="C214" s="37" t="s">
        <v>3</v>
      </c>
      <c r="D214" s="38">
        <v>0</v>
      </c>
    </row>
    <row r="215" spans="1:4" x14ac:dyDescent="0.2">
      <c r="A215" s="103" t="str">
        <f t="shared" si="133"/>
        <v>1993_2_f61_2</v>
      </c>
      <c r="B215" s="37" t="s">
        <v>204</v>
      </c>
      <c r="C215" s="37" t="s">
        <v>111</v>
      </c>
      <c r="D215" s="38">
        <v>0</v>
      </c>
    </row>
    <row r="216" spans="1:4" x14ac:dyDescent="0.2">
      <c r="A216" s="103" t="str">
        <f t="shared" si="133"/>
        <v>1993_2_InEI</v>
      </c>
      <c r="B216" s="37" t="s">
        <v>204</v>
      </c>
      <c r="C216" s="37" t="s">
        <v>107</v>
      </c>
      <c r="D216" s="38">
        <v>1</v>
      </c>
    </row>
    <row r="217" spans="1:4" x14ac:dyDescent="0.2">
      <c r="A217" s="103" t="str">
        <f t="shared" si="133"/>
        <v>1993_2_InIN</v>
      </c>
      <c r="B217" s="37" t="s">
        <v>204</v>
      </c>
      <c r="C217" s="37" t="s">
        <v>113</v>
      </c>
      <c r="D217" s="38">
        <v>1</v>
      </c>
    </row>
    <row r="218" spans="1:4" x14ac:dyDescent="0.2">
      <c r="A218" s="103" t="str">
        <f t="shared" si="133"/>
        <v>1993_2_f4_1</v>
      </c>
      <c r="B218" s="37" t="s">
        <v>204</v>
      </c>
      <c r="C218" s="37" t="s">
        <v>43</v>
      </c>
      <c r="D218" s="38">
        <v>1</v>
      </c>
    </row>
    <row r="219" spans="1:4" x14ac:dyDescent="0.2">
      <c r="A219" s="103" t="str">
        <f t="shared" si="133"/>
        <v>1993_2_f4_2</v>
      </c>
      <c r="B219" s="37" t="s">
        <v>204</v>
      </c>
      <c r="C219" s="37" t="s">
        <v>44</v>
      </c>
      <c r="D219" s="38">
        <v>1</v>
      </c>
    </row>
    <row r="220" spans="1:4" x14ac:dyDescent="0.2">
      <c r="A220" s="103" t="str">
        <f t="shared" si="133"/>
        <v>1993_2_f4_3</v>
      </c>
      <c r="B220" s="37" t="s">
        <v>204</v>
      </c>
      <c r="C220" s="37" t="s">
        <v>100</v>
      </c>
      <c r="D220" s="38">
        <v>1</v>
      </c>
    </row>
    <row r="221" spans="1:4" x14ac:dyDescent="0.2">
      <c r="A221" s="103" t="str">
        <f t="shared" si="133"/>
        <v>1993_2_f4_4</v>
      </c>
      <c r="B221" s="37" t="s">
        <v>204</v>
      </c>
      <c r="C221" s="37" t="s">
        <v>102</v>
      </c>
      <c r="D221" s="38">
        <v>1</v>
      </c>
    </row>
    <row r="222" spans="1:4" x14ac:dyDescent="0.2">
      <c r="A222" s="103" t="str">
        <f t="shared" si="133"/>
        <v>1993_2_f60_1</v>
      </c>
      <c r="B222" s="37" t="s">
        <v>204</v>
      </c>
      <c r="C222" s="37" t="s">
        <v>109</v>
      </c>
      <c r="D222" s="38">
        <v>0</v>
      </c>
    </row>
    <row r="223" spans="1:4" x14ac:dyDescent="0.2">
      <c r="A223" s="103" t="str">
        <f t="shared" si="133"/>
        <v>1993_2_f61_1</v>
      </c>
      <c r="B223" s="37" t="s">
        <v>204</v>
      </c>
      <c r="C223" s="37" t="s">
        <v>110</v>
      </c>
      <c r="D223" s="38">
        <v>0</v>
      </c>
    </row>
    <row r="224" spans="1:4" x14ac:dyDescent="0.2">
      <c r="A224" s="103" t="str">
        <f t="shared" si="133"/>
        <v>1993_2_lagE</v>
      </c>
      <c r="B224" s="37" t="s">
        <v>204</v>
      </c>
      <c r="C224" s="37" t="s">
        <v>226</v>
      </c>
      <c r="D224" s="38">
        <v>1</v>
      </c>
    </row>
    <row r="225" spans="1:4" x14ac:dyDescent="0.2">
      <c r="A225" s="103" t="str">
        <f t="shared" si="133"/>
        <v>1993_2_lagI</v>
      </c>
      <c r="B225" s="37" t="s">
        <v>204</v>
      </c>
      <c r="C225" s="37" t="s">
        <v>227</v>
      </c>
      <c r="D225" s="38">
        <v>1</v>
      </c>
    </row>
    <row r="226" spans="1:4" x14ac:dyDescent="0.2">
      <c r="A226" s="103" t="str">
        <f t="shared" si="133"/>
        <v>1993_4_f9_1</v>
      </c>
      <c r="B226" s="37" t="s">
        <v>182</v>
      </c>
      <c r="C226" s="37" t="s">
        <v>4</v>
      </c>
      <c r="D226" s="38">
        <v>1</v>
      </c>
    </row>
    <row r="227" spans="1:4" x14ac:dyDescent="0.2">
      <c r="A227" s="103" t="str">
        <f t="shared" si="133"/>
        <v>1993_4_f9_2</v>
      </c>
      <c r="B227" s="37" t="s">
        <v>182</v>
      </c>
      <c r="C227" s="37" t="s">
        <v>5</v>
      </c>
      <c r="D227" s="38">
        <v>1</v>
      </c>
    </row>
    <row r="228" spans="1:4" x14ac:dyDescent="0.2">
      <c r="A228" s="103" t="str">
        <f t="shared" si="133"/>
        <v>1993_4_f9_3</v>
      </c>
      <c r="B228" s="37" t="s">
        <v>182</v>
      </c>
      <c r="C228" s="37" t="s">
        <v>6</v>
      </c>
      <c r="D228" s="38">
        <v>1</v>
      </c>
    </row>
    <row r="229" spans="1:4" x14ac:dyDescent="0.2">
      <c r="A229" s="103" t="str">
        <f t="shared" si="133"/>
        <v>1993_4_f9_4</v>
      </c>
      <c r="B229" s="37" t="s">
        <v>182</v>
      </c>
      <c r="C229" s="37" t="s">
        <v>7</v>
      </c>
      <c r="D229" s="38">
        <v>1</v>
      </c>
    </row>
    <row r="230" spans="1:4" x14ac:dyDescent="0.2">
      <c r="A230" s="103" t="str">
        <f t="shared" si="133"/>
        <v>1993_4_f12_3</v>
      </c>
      <c r="B230" s="37" t="s">
        <v>182</v>
      </c>
      <c r="C230" s="37" t="s">
        <v>3</v>
      </c>
      <c r="D230" s="38">
        <v>0</v>
      </c>
    </row>
    <row r="231" spans="1:4" x14ac:dyDescent="0.2">
      <c r="A231" s="103" t="str">
        <f t="shared" si="133"/>
        <v>1993_4_f61_2</v>
      </c>
      <c r="B231" s="37" t="s">
        <v>182</v>
      </c>
      <c r="C231" s="37" t="s">
        <v>111</v>
      </c>
      <c r="D231" s="38">
        <v>0</v>
      </c>
    </row>
    <row r="232" spans="1:4" x14ac:dyDescent="0.2">
      <c r="A232" s="103" t="str">
        <f t="shared" si="133"/>
        <v>1993_4_InEI</v>
      </c>
      <c r="B232" s="37" t="s">
        <v>182</v>
      </c>
      <c r="C232" s="37" t="s">
        <v>107</v>
      </c>
      <c r="D232" s="38">
        <v>1</v>
      </c>
    </row>
    <row r="233" spans="1:4" x14ac:dyDescent="0.2">
      <c r="A233" s="103" t="str">
        <f t="shared" si="133"/>
        <v>1993_4_InIN</v>
      </c>
      <c r="B233" s="37" t="s">
        <v>182</v>
      </c>
      <c r="C233" s="37" t="s">
        <v>113</v>
      </c>
      <c r="D233" s="38">
        <v>1</v>
      </c>
    </row>
    <row r="234" spans="1:4" x14ac:dyDescent="0.2">
      <c r="A234" s="103" t="str">
        <f t="shared" si="133"/>
        <v>1993_4_f4_1</v>
      </c>
      <c r="B234" s="37" t="s">
        <v>182</v>
      </c>
      <c r="C234" s="37" t="s">
        <v>43</v>
      </c>
      <c r="D234" s="38">
        <v>1</v>
      </c>
    </row>
    <row r="235" spans="1:4" x14ac:dyDescent="0.2">
      <c r="A235" s="103" t="str">
        <f t="shared" si="133"/>
        <v>1993_4_f4_2</v>
      </c>
      <c r="B235" s="37" t="s">
        <v>182</v>
      </c>
      <c r="C235" s="37" t="s">
        <v>44</v>
      </c>
      <c r="D235" s="38">
        <v>1</v>
      </c>
    </row>
    <row r="236" spans="1:4" x14ac:dyDescent="0.2">
      <c r="A236" s="103" t="str">
        <f t="shared" si="133"/>
        <v>1993_4_f4_3</v>
      </c>
      <c r="B236" s="37" t="s">
        <v>182</v>
      </c>
      <c r="C236" s="37" t="s">
        <v>100</v>
      </c>
      <c r="D236" s="38">
        <v>1</v>
      </c>
    </row>
    <row r="237" spans="1:4" x14ac:dyDescent="0.2">
      <c r="A237" s="103" t="str">
        <f t="shared" si="133"/>
        <v>1993_4_f4_4</v>
      </c>
      <c r="B237" s="37" t="s">
        <v>182</v>
      </c>
      <c r="C237" s="37" t="s">
        <v>102</v>
      </c>
      <c r="D237" s="38">
        <v>1</v>
      </c>
    </row>
    <row r="238" spans="1:4" x14ac:dyDescent="0.2">
      <c r="A238" s="103" t="str">
        <f t="shared" si="133"/>
        <v>1993_4_f60_1</v>
      </c>
      <c r="B238" s="37" t="s">
        <v>182</v>
      </c>
      <c r="C238" s="37" t="s">
        <v>109</v>
      </c>
      <c r="D238" s="38">
        <v>0</v>
      </c>
    </row>
    <row r="239" spans="1:4" x14ac:dyDescent="0.2">
      <c r="A239" s="103" t="str">
        <f t="shared" si="133"/>
        <v>1993_4_f61_1</v>
      </c>
      <c r="B239" s="37" t="s">
        <v>182</v>
      </c>
      <c r="C239" s="37" t="s">
        <v>110</v>
      </c>
      <c r="D239" s="38">
        <v>0</v>
      </c>
    </row>
    <row r="240" spans="1:4" x14ac:dyDescent="0.2">
      <c r="A240" s="103" t="str">
        <f t="shared" si="133"/>
        <v>1993_4_lagE</v>
      </c>
      <c r="B240" s="37" t="s">
        <v>182</v>
      </c>
      <c r="C240" s="37" t="s">
        <v>226</v>
      </c>
      <c r="D240" s="38">
        <v>1</v>
      </c>
    </row>
    <row r="241" spans="1:4" x14ac:dyDescent="0.2">
      <c r="A241" s="103" t="str">
        <f t="shared" si="133"/>
        <v>1993_4_lagI</v>
      </c>
      <c r="B241" s="37" t="s">
        <v>182</v>
      </c>
      <c r="C241" s="37" t="s">
        <v>227</v>
      </c>
      <c r="D241" s="38">
        <v>1</v>
      </c>
    </row>
    <row r="242" spans="1:4" x14ac:dyDescent="0.2">
      <c r="A242" s="103" t="str">
        <f t="shared" si="133"/>
        <v>1994_2_f9_1</v>
      </c>
      <c r="B242" s="37" t="s">
        <v>205</v>
      </c>
      <c r="C242" s="37" t="s">
        <v>4</v>
      </c>
      <c r="D242" s="38">
        <v>1</v>
      </c>
    </row>
    <row r="243" spans="1:4" x14ac:dyDescent="0.2">
      <c r="A243" s="103" t="str">
        <f t="shared" si="133"/>
        <v>1994_2_f9_2</v>
      </c>
      <c r="B243" s="37" t="s">
        <v>205</v>
      </c>
      <c r="C243" s="37" t="s">
        <v>5</v>
      </c>
      <c r="D243" s="38">
        <v>1</v>
      </c>
    </row>
    <row r="244" spans="1:4" x14ac:dyDescent="0.2">
      <c r="A244" s="103" t="str">
        <f t="shared" si="133"/>
        <v>1994_2_f9_3</v>
      </c>
      <c r="B244" s="37" t="s">
        <v>205</v>
      </c>
      <c r="C244" s="37" t="s">
        <v>6</v>
      </c>
      <c r="D244" s="38">
        <v>1</v>
      </c>
    </row>
    <row r="245" spans="1:4" x14ac:dyDescent="0.2">
      <c r="A245" s="103" t="str">
        <f t="shared" si="133"/>
        <v>1994_2_f9_4</v>
      </c>
      <c r="B245" s="37" t="s">
        <v>205</v>
      </c>
      <c r="C245" s="37" t="s">
        <v>7</v>
      </c>
      <c r="D245" s="38">
        <v>1</v>
      </c>
    </row>
    <row r="246" spans="1:4" x14ac:dyDescent="0.2">
      <c r="A246" s="103" t="str">
        <f t="shared" si="133"/>
        <v>1994_2_f12_3</v>
      </c>
      <c r="B246" s="37" t="s">
        <v>205</v>
      </c>
      <c r="C246" s="37" t="s">
        <v>3</v>
      </c>
      <c r="D246" s="38">
        <v>0</v>
      </c>
    </row>
    <row r="247" spans="1:4" x14ac:dyDescent="0.2">
      <c r="A247" s="103" t="str">
        <f t="shared" si="133"/>
        <v>1994_2_f61_2</v>
      </c>
      <c r="B247" s="37" t="s">
        <v>205</v>
      </c>
      <c r="C247" s="37" t="s">
        <v>111</v>
      </c>
      <c r="D247" s="38">
        <v>0</v>
      </c>
    </row>
    <row r="248" spans="1:4" x14ac:dyDescent="0.2">
      <c r="A248" s="103" t="str">
        <f t="shared" si="133"/>
        <v>1994_2_InEI</v>
      </c>
      <c r="B248" s="37" t="s">
        <v>205</v>
      </c>
      <c r="C248" s="37" t="s">
        <v>107</v>
      </c>
      <c r="D248" s="38">
        <v>1</v>
      </c>
    </row>
    <row r="249" spans="1:4" x14ac:dyDescent="0.2">
      <c r="A249" s="103" t="str">
        <f t="shared" si="133"/>
        <v>1994_2_InIN</v>
      </c>
      <c r="B249" s="37" t="s">
        <v>205</v>
      </c>
      <c r="C249" s="37" t="s">
        <v>113</v>
      </c>
      <c r="D249" s="38">
        <v>1</v>
      </c>
    </row>
    <row r="250" spans="1:4" x14ac:dyDescent="0.2">
      <c r="A250" s="103" t="str">
        <f t="shared" si="133"/>
        <v>1994_2_f4_1</v>
      </c>
      <c r="B250" s="37" t="s">
        <v>205</v>
      </c>
      <c r="C250" s="37" t="s">
        <v>43</v>
      </c>
      <c r="D250" s="38">
        <v>1</v>
      </c>
    </row>
    <row r="251" spans="1:4" x14ac:dyDescent="0.2">
      <c r="A251" s="103" t="str">
        <f t="shared" si="133"/>
        <v>1994_2_f4_2</v>
      </c>
      <c r="B251" s="37" t="s">
        <v>205</v>
      </c>
      <c r="C251" s="37" t="s">
        <v>44</v>
      </c>
      <c r="D251" s="38">
        <v>1</v>
      </c>
    </row>
    <row r="252" spans="1:4" x14ac:dyDescent="0.2">
      <c r="A252" s="103" t="str">
        <f t="shared" si="133"/>
        <v>1994_2_f4_3</v>
      </c>
      <c r="B252" s="37" t="s">
        <v>205</v>
      </c>
      <c r="C252" s="37" t="s">
        <v>100</v>
      </c>
      <c r="D252" s="38">
        <v>1</v>
      </c>
    </row>
    <row r="253" spans="1:4" x14ac:dyDescent="0.2">
      <c r="A253" s="103" t="str">
        <f t="shared" si="133"/>
        <v>1994_2_f4_4</v>
      </c>
      <c r="B253" s="37" t="s">
        <v>205</v>
      </c>
      <c r="C253" s="37" t="s">
        <v>102</v>
      </c>
      <c r="D253" s="38">
        <v>1</v>
      </c>
    </row>
    <row r="254" spans="1:4" x14ac:dyDescent="0.2">
      <c r="A254" s="103" t="str">
        <f t="shared" si="133"/>
        <v>1994_2_f60_1</v>
      </c>
      <c r="B254" s="37" t="s">
        <v>205</v>
      </c>
      <c r="C254" s="37" t="s">
        <v>109</v>
      </c>
      <c r="D254" s="38">
        <v>0</v>
      </c>
    </row>
    <row r="255" spans="1:4" x14ac:dyDescent="0.2">
      <c r="A255" s="103" t="str">
        <f t="shared" si="133"/>
        <v>1994_2_f61_1</v>
      </c>
      <c r="B255" s="37" t="s">
        <v>205</v>
      </c>
      <c r="C255" s="37" t="s">
        <v>110</v>
      </c>
      <c r="D255" s="38">
        <v>0</v>
      </c>
    </row>
    <row r="256" spans="1:4" x14ac:dyDescent="0.2">
      <c r="A256" s="103" t="str">
        <f t="shared" si="133"/>
        <v>1994_2_lagE</v>
      </c>
      <c r="B256" s="37" t="s">
        <v>205</v>
      </c>
      <c r="C256" s="37" t="s">
        <v>226</v>
      </c>
      <c r="D256" s="38">
        <v>1</v>
      </c>
    </row>
    <row r="257" spans="1:4" x14ac:dyDescent="0.2">
      <c r="A257" s="103" t="str">
        <f t="shared" si="133"/>
        <v>1994_2_lagI</v>
      </c>
      <c r="B257" s="37" t="s">
        <v>205</v>
      </c>
      <c r="C257" s="37" t="s">
        <v>227</v>
      </c>
      <c r="D257" s="38">
        <v>1</v>
      </c>
    </row>
    <row r="258" spans="1:4" x14ac:dyDescent="0.2">
      <c r="A258" s="103" t="str">
        <f t="shared" si="133"/>
        <v>1994_4_f9_1</v>
      </c>
      <c r="B258" s="37" t="s">
        <v>183</v>
      </c>
      <c r="C258" s="37" t="s">
        <v>4</v>
      </c>
      <c r="D258" s="38">
        <v>1</v>
      </c>
    </row>
    <row r="259" spans="1:4" x14ac:dyDescent="0.2">
      <c r="A259" s="103" t="str">
        <f t="shared" ref="A259:A322" si="134">CONCATENATE(B259,"_",C259)</f>
        <v>1994_4_f9_2</v>
      </c>
      <c r="B259" s="37" t="s">
        <v>183</v>
      </c>
      <c r="C259" s="37" t="s">
        <v>5</v>
      </c>
      <c r="D259" s="38">
        <v>1</v>
      </c>
    </row>
    <row r="260" spans="1:4" x14ac:dyDescent="0.2">
      <c r="A260" s="103" t="str">
        <f t="shared" si="134"/>
        <v>1994_4_f9_3</v>
      </c>
      <c r="B260" s="37" t="s">
        <v>183</v>
      </c>
      <c r="C260" s="37" t="s">
        <v>6</v>
      </c>
      <c r="D260" s="38">
        <v>1</v>
      </c>
    </row>
    <row r="261" spans="1:4" x14ac:dyDescent="0.2">
      <c r="A261" s="103" t="str">
        <f t="shared" si="134"/>
        <v>1994_4_f9_4</v>
      </c>
      <c r="B261" s="37" t="s">
        <v>183</v>
      </c>
      <c r="C261" s="37" t="s">
        <v>7</v>
      </c>
      <c r="D261" s="38">
        <v>1</v>
      </c>
    </row>
    <row r="262" spans="1:4" x14ac:dyDescent="0.2">
      <c r="A262" s="103" t="str">
        <f t="shared" si="134"/>
        <v>1994_4_f12_3</v>
      </c>
      <c r="B262" s="37" t="s">
        <v>183</v>
      </c>
      <c r="C262" s="37" t="s">
        <v>3</v>
      </c>
      <c r="D262" s="38">
        <v>0</v>
      </c>
    </row>
    <row r="263" spans="1:4" x14ac:dyDescent="0.2">
      <c r="A263" s="103" t="str">
        <f t="shared" si="134"/>
        <v>1994_4_f61_2</v>
      </c>
      <c r="B263" s="37" t="s">
        <v>183</v>
      </c>
      <c r="C263" s="37" t="s">
        <v>111</v>
      </c>
      <c r="D263" s="38">
        <v>0</v>
      </c>
    </row>
    <row r="264" spans="1:4" x14ac:dyDescent="0.2">
      <c r="A264" s="103" t="str">
        <f t="shared" si="134"/>
        <v>1994_4_InEI</v>
      </c>
      <c r="B264" s="37" t="s">
        <v>183</v>
      </c>
      <c r="C264" s="37" t="s">
        <v>107</v>
      </c>
      <c r="D264" s="38">
        <v>1</v>
      </c>
    </row>
    <row r="265" spans="1:4" x14ac:dyDescent="0.2">
      <c r="A265" s="103" t="str">
        <f t="shared" si="134"/>
        <v>1994_4_InIN</v>
      </c>
      <c r="B265" s="37" t="s">
        <v>183</v>
      </c>
      <c r="C265" s="37" t="s">
        <v>113</v>
      </c>
      <c r="D265" s="38">
        <v>1</v>
      </c>
    </row>
    <row r="266" spans="1:4" x14ac:dyDescent="0.2">
      <c r="A266" s="103" t="str">
        <f t="shared" si="134"/>
        <v>1994_4_f4_1</v>
      </c>
      <c r="B266" s="37" t="s">
        <v>183</v>
      </c>
      <c r="C266" s="37" t="s">
        <v>43</v>
      </c>
      <c r="D266" s="38">
        <v>1</v>
      </c>
    </row>
    <row r="267" spans="1:4" x14ac:dyDescent="0.2">
      <c r="A267" s="103" t="str">
        <f t="shared" si="134"/>
        <v>1994_4_f4_2</v>
      </c>
      <c r="B267" s="37" t="s">
        <v>183</v>
      </c>
      <c r="C267" s="37" t="s">
        <v>44</v>
      </c>
      <c r="D267" s="38">
        <v>1</v>
      </c>
    </row>
    <row r="268" spans="1:4" x14ac:dyDescent="0.2">
      <c r="A268" s="103" t="str">
        <f t="shared" si="134"/>
        <v>1994_4_f4_3</v>
      </c>
      <c r="B268" s="37" t="s">
        <v>183</v>
      </c>
      <c r="C268" s="37" t="s">
        <v>100</v>
      </c>
      <c r="D268" s="38">
        <v>1</v>
      </c>
    </row>
    <row r="269" spans="1:4" x14ac:dyDescent="0.2">
      <c r="A269" s="103" t="str">
        <f t="shared" si="134"/>
        <v>1994_4_f4_4</v>
      </c>
      <c r="B269" s="37" t="s">
        <v>183</v>
      </c>
      <c r="C269" s="37" t="s">
        <v>102</v>
      </c>
      <c r="D269" s="38">
        <v>1</v>
      </c>
    </row>
    <row r="270" spans="1:4" x14ac:dyDescent="0.2">
      <c r="A270" s="103" t="str">
        <f t="shared" si="134"/>
        <v>1994_4_f60_1</v>
      </c>
      <c r="B270" s="37" t="s">
        <v>183</v>
      </c>
      <c r="C270" s="37" t="s">
        <v>109</v>
      </c>
      <c r="D270" s="38">
        <v>0</v>
      </c>
    </row>
    <row r="271" spans="1:4" x14ac:dyDescent="0.2">
      <c r="A271" s="103" t="str">
        <f t="shared" si="134"/>
        <v>1994_4_f61_1</v>
      </c>
      <c r="B271" s="37" t="s">
        <v>183</v>
      </c>
      <c r="C271" s="37" t="s">
        <v>110</v>
      </c>
      <c r="D271" s="38">
        <v>0</v>
      </c>
    </row>
    <row r="272" spans="1:4" x14ac:dyDescent="0.2">
      <c r="A272" s="103" t="str">
        <f t="shared" si="134"/>
        <v>1994_4_lagE</v>
      </c>
      <c r="B272" s="37" t="s">
        <v>183</v>
      </c>
      <c r="C272" s="37" t="s">
        <v>226</v>
      </c>
      <c r="D272" s="38">
        <v>1</v>
      </c>
    </row>
    <row r="273" spans="1:4" x14ac:dyDescent="0.2">
      <c r="A273" s="103" t="str">
        <f t="shared" si="134"/>
        <v>1994_4_lagI</v>
      </c>
      <c r="B273" s="37" t="s">
        <v>183</v>
      </c>
      <c r="C273" s="37" t="s">
        <v>227</v>
      </c>
      <c r="D273" s="38">
        <v>1</v>
      </c>
    </row>
    <row r="274" spans="1:4" x14ac:dyDescent="0.2">
      <c r="A274" s="103" t="str">
        <f t="shared" si="134"/>
        <v>1995_2_f9_1</v>
      </c>
      <c r="B274" s="37" t="s">
        <v>206</v>
      </c>
      <c r="C274" s="37" t="s">
        <v>4</v>
      </c>
      <c r="D274" s="38">
        <v>1</v>
      </c>
    </row>
    <row r="275" spans="1:4" x14ac:dyDescent="0.2">
      <c r="A275" s="103" t="str">
        <f t="shared" si="134"/>
        <v>1995_2_f9_2</v>
      </c>
      <c r="B275" s="37" t="s">
        <v>206</v>
      </c>
      <c r="C275" s="37" t="s">
        <v>5</v>
      </c>
      <c r="D275" s="38">
        <v>1</v>
      </c>
    </row>
    <row r="276" spans="1:4" x14ac:dyDescent="0.2">
      <c r="A276" s="103" t="str">
        <f t="shared" si="134"/>
        <v>1995_2_f9_3</v>
      </c>
      <c r="B276" s="37" t="s">
        <v>206</v>
      </c>
      <c r="C276" s="37" t="s">
        <v>6</v>
      </c>
      <c r="D276" s="38">
        <v>1</v>
      </c>
    </row>
    <row r="277" spans="1:4" x14ac:dyDescent="0.2">
      <c r="A277" s="103" t="str">
        <f t="shared" si="134"/>
        <v>1995_2_f9_4</v>
      </c>
      <c r="B277" s="37" t="s">
        <v>206</v>
      </c>
      <c r="C277" s="37" t="s">
        <v>7</v>
      </c>
      <c r="D277" s="38">
        <v>1</v>
      </c>
    </row>
    <row r="278" spans="1:4" x14ac:dyDescent="0.2">
      <c r="A278" s="103" t="str">
        <f t="shared" si="134"/>
        <v>1995_2_f12_3</v>
      </c>
      <c r="B278" s="37" t="s">
        <v>206</v>
      </c>
      <c r="C278" s="37" t="s">
        <v>3</v>
      </c>
      <c r="D278" s="38">
        <v>0</v>
      </c>
    </row>
    <row r="279" spans="1:4" x14ac:dyDescent="0.2">
      <c r="A279" s="103" t="str">
        <f t="shared" si="134"/>
        <v>1995_2_f61_2</v>
      </c>
      <c r="B279" s="37" t="s">
        <v>206</v>
      </c>
      <c r="C279" s="37" t="s">
        <v>111</v>
      </c>
      <c r="D279" s="38">
        <v>0</v>
      </c>
    </row>
    <row r="280" spans="1:4" x14ac:dyDescent="0.2">
      <c r="A280" s="103" t="str">
        <f t="shared" si="134"/>
        <v>1995_2_InEI</v>
      </c>
      <c r="B280" s="37" t="s">
        <v>206</v>
      </c>
      <c r="C280" s="37" t="s">
        <v>107</v>
      </c>
      <c r="D280" s="38">
        <v>1</v>
      </c>
    </row>
    <row r="281" spans="1:4" x14ac:dyDescent="0.2">
      <c r="A281" s="103" t="str">
        <f t="shared" si="134"/>
        <v>1995_2_InIN</v>
      </c>
      <c r="B281" s="37" t="s">
        <v>206</v>
      </c>
      <c r="C281" s="37" t="s">
        <v>113</v>
      </c>
      <c r="D281" s="38">
        <v>1</v>
      </c>
    </row>
    <row r="282" spans="1:4" x14ac:dyDescent="0.2">
      <c r="A282" s="103" t="str">
        <f t="shared" si="134"/>
        <v>1995_2_f4_1</v>
      </c>
      <c r="B282" s="37" t="s">
        <v>206</v>
      </c>
      <c r="C282" s="37" t="s">
        <v>43</v>
      </c>
      <c r="D282" s="38">
        <v>1</v>
      </c>
    </row>
    <row r="283" spans="1:4" x14ac:dyDescent="0.2">
      <c r="A283" s="103" t="str">
        <f t="shared" si="134"/>
        <v>1995_2_f4_2</v>
      </c>
      <c r="B283" s="37" t="s">
        <v>206</v>
      </c>
      <c r="C283" s="37" t="s">
        <v>44</v>
      </c>
      <c r="D283" s="38">
        <v>1</v>
      </c>
    </row>
    <row r="284" spans="1:4" x14ac:dyDescent="0.2">
      <c r="A284" s="103" t="str">
        <f t="shared" si="134"/>
        <v>1995_2_f4_3</v>
      </c>
      <c r="B284" s="37" t="s">
        <v>206</v>
      </c>
      <c r="C284" s="37" t="s">
        <v>100</v>
      </c>
      <c r="D284" s="38">
        <v>1</v>
      </c>
    </row>
    <row r="285" spans="1:4" x14ac:dyDescent="0.2">
      <c r="A285" s="103" t="str">
        <f t="shared" si="134"/>
        <v>1995_2_f4_4</v>
      </c>
      <c r="B285" s="37" t="s">
        <v>206</v>
      </c>
      <c r="C285" s="37" t="s">
        <v>102</v>
      </c>
      <c r="D285" s="38">
        <v>1</v>
      </c>
    </row>
    <row r="286" spans="1:4" x14ac:dyDescent="0.2">
      <c r="A286" s="103" t="str">
        <f t="shared" si="134"/>
        <v>1995_2_f60_1</v>
      </c>
      <c r="B286" s="37" t="s">
        <v>206</v>
      </c>
      <c r="C286" s="37" t="s">
        <v>109</v>
      </c>
      <c r="D286" s="38">
        <v>0</v>
      </c>
    </row>
    <row r="287" spans="1:4" x14ac:dyDescent="0.2">
      <c r="A287" s="103" t="str">
        <f t="shared" si="134"/>
        <v>1995_2_f61_1</v>
      </c>
      <c r="B287" s="37" t="s">
        <v>206</v>
      </c>
      <c r="C287" s="37" t="s">
        <v>110</v>
      </c>
      <c r="D287" s="38">
        <v>0</v>
      </c>
    </row>
    <row r="288" spans="1:4" x14ac:dyDescent="0.2">
      <c r="A288" s="103" t="str">
        <f t="shared" si="134"/>
        <v>1995_2_lagE</v>
      </c>
      <c r="B288" s="37" t="s">
        <v>206</v>
      </c>
      <c r="C288" s="37" t="s">
        <v>226</v>
      </c>
      <c r="D288" s="38">
        <v>1</v>
      </c>
    </row>
    <row r="289" spans="1:4" x14ac:dyDescent="0.2">
      <c r="A289" s="103" t="str">
        <f t="shared" si="134"/>
        <v>1995_2_lagI</v>
      </c>
      <c r="B289" s="37" t="s">
        <v>206</v>
      </c>
      <c r="C289" s="37" t="s">
        <v>227</v>
      </c>
      <c r="D289" s="38">
        <v>1</v>
      </c>
    </row>
    <row r="290" spans="1:4" x14ac:dyDescent="0.2">
      <c r="A290" s="103" t="str">
        <f t="shared" si="134"/>
        <v>1995_4_f9_1</v>
      </c>
      <c r="B290" s="37" t="s">
        <v>184</v>
      </c>
      <c r="C290" s="37" t="s">
        <v>4</v>
      </c>
      <c r="D290" s="38">
        <v>1</v>
      </c>
    </row>
    <row r="291" spans="1:4" x14ac:dyDescent="0.2">
      <c r="A291" s="103" t="str">
        <f t="shared" si="134"/>
        <v>1995_4_f9_2</v>
      </c>
      <c r="B291" s="37" t="s">
        <v>184</v>
      </c>
      <c r="C291" s="37" t="s">
        <v>5</v>
      </c>
      <c r="D291" s="38">
        <v>1</v>
      </c>
    </row>
    <row r="292" spans="1:4" x14ac:dyDescent="0.2">
      <c r="A292" s="103" t="str">
        <f t="shared" si="134"/>
        <v>1995_4_f9_3</v>
      </c>
      <c r="B292" s="37" t="s">
        <v>184</v>
      </c>
      <c r="C292" s="37" t="s">
        <v>6</v>
      </c>
      <c r="D292" s="38">
        <v>1</v>
      </c>
    </row>
    <row r="293" spans="1:4" x14ac:dyDescent="0.2">
      <c r="A293" s="103" t="str">
        <f t="shared" si="134"/>
        <v>1995_4_f9_4</v>
      </c>
      <c r="B293" s="37" t="s">
        <v>184</v>
      </c>
      <c r="C293" s="37" t="s">
        <v>7</v>
      </c>
      <c r="D293" s="38">
        <v>1</v>
      </c>
    </row>
    <row r="294" spans="1:4" x14ac:dyDescent="0.2">
      <c r="A294" s="103" t="str">
        <f t="shared" si="134"/>
        <v>1995_4_f12_3</v>
      </c>
      <c r="B294" s="37" t="s">
        <v>184</v>
      </c>
      <c r="C294" s="37" t="s">
        <v>3</v>
      </c>
      <c r="D294" s="38">
        <v>0</v>
      </c>
    </row>
    <row r="295" spans="1:4" x14ac:dyDescent="0.2">
      <c r="A295" s="103" t="str">
        <f t="shared" si="134"/>
        <v>1995_4_f61_2</v>
      </c>
      <c r="B295" s="37" t="s">
        <v>184</v>
      </c>
      <c r="C295" s="37" t="s">
        <v>111</v>
      </c>
      <c r="D295" s="38">
        <v>0</v>
      </c>
    </row>
    <row r="296" spans="1:4" x14ac:dyDescent="0.2">
      <c r="A296" s="103" t="str">
        <f t="shared" si="134"/>
        <v>1995_4_InEI</v>
      </c>
      <c r="B296" s="37" t="s">
        <v>184</v>
      </c>
      <c r="C296" s="37" t="s">
        <v>107</v>
      </c>
      <c r="D296" s="38">
        <v>1</v>
      </c>
    </row>
    <row r="297" spans="1:4" x14ac:dyDescent="0.2">
      <c r="A297" s="103" t="str">
        <f t="shared" si="134"/>
        <v>1995_4_InIN</v>
      </c>
      <c r="B297" s="37" t="s">
        <v>184</v>
      </c>
      <c r="C297" s="37" t="s">
        <v>113</v>
      </c>
      <c r="D297" s="38">
        <v>1</v>
      </c>
    </row>
    <row r="298" spans="1:4" x14ac:dyDescent="0.2">
      <c r="A298" s="103" t="str">
        <f t="shared" si="134"/>
        <v>1995_4_f4_1</v>
      </c>
      <c r="B298" s="37" t="s">
        <v>184</v>
      </c>
      <c r="C298" s="37" t="s">
        <v>43</v>
      </c>
      <c r="D298" s="38">
        <v>1</v>
      </c>
    </row>
    <row r="299" spans="1:4" x14ac:dyDescent="0.2">
      <c r="A299" s="103" t="str">
        <f t="shared" si="134"/>
        <v>1995_4_f4_2</v>
      </c>
      <c r="B299" s="37" t="s">
        <v>184</v>
      </c>
      <c r="C299" s="37" t="s">
        <v>44</v>
      </c>
      <c r="D299" s="38">
        <v>1</v>
      </c>
    </row>
    <row r="300" spans="1:4" x14ac:dyDescent="0.2">
      <c r="A300" s="103" t="str">
        <f t="shared" si="134"/>
        <v>1995_4_f4_3</v>
      </c>
      <c r="B300" s="37" t="s">
        <v>184</v>
      </c>
      <c r="C300" s="37" t="s">
        <v>100</v>
      </c>
      <c r="D300" s="38">
        <v>1</v>
      </c>
    </row>
    <row r="301" spans="1:4" x14ac:dyDescent="0.2">
      <c r="A301" s="103" t="str">
        <f t="shared" si="134"/>
        <v>1995_4_f4_4</v>
      </c>
      <c r="B301" s="37" t="s">
        <v>184</v>
      </c>
      <c r="C301" s="37" t="s">
        <v>102</v>
      </c>
      <c r="D301" s="38">
        <v>1</v>
      </c>
    </row>
    <row r="302" spans="1:4" x14ac:dyDescent="0.2">
      <c r="A302" s="103" t="str">
        <f t="shared" si="134"/>
        <v>1995_4_f60_1</v>
      </c>
      <c r="B302" s="37" t="s">
        <v>184</v>
      </c>
      <c r="C302" s="37" t="s">
        <v>109</v>
      </c>
      <c r="D302" s="38">
        <v>0</v>
      </c>
    </row>
    <row r="303" spans="1:4" x14ac:dyDescent="0.2">
      <c r="A303" s="103" t="str">
        <f t="shared" si="134"/>
        <v>1995_4_f61_1</v>
      </c>
      <c r="B303" s="37" t="s">
        <v>184</v>
      </c>
      <c r="C303" s="37" t="s">
        <v>110</v>
      </c>
      <c r="D303" s="38">
        <v>0</v>
      </c>
    </row>
    <row r="304" spans="1:4" x14ac:dyDescent="0.2">
      <c r="A304" s="103" t="str">
        <f t="shared" si="134"/>
        <v>1995_4_lagE</v>
      </c>
      <c r="B304" s="37" t="s">
        <v>184</v>
      </c>
      <c r="C304" s="37" t="s">
        <v>226</v>
      </c>
      <c r="D304" s="38">
        <v>1</v>
      </c>
    </row>
    <row r="305" spans="1:4" x14ac:dyDescent="0.2">
      <c r="A305" s="103" t="str">
        <f t="shared" si="134"/>
        <v>1995_4_lagI</v>
      </c>
      <c r="B305" s="37" t="s">
        <v>184</v>
      </c>
      <c r="C305" s="37" t="s">
        <v>227</v>
      </c>
      <c r="D305" s="38">
        <v>1</v>
      </c>
    </row>
    <row r="306" spans="1:4" x14ac:dyDescent="0.2">
      <c r="A306" s="103" t="str">
        <f t="shared" si="134"/>
        <v>1996_2_f9_1</v>
      </c>
      <c r="B306" s="37" t="s">
        <v>207</v>
      </c>
      <c r="C306" s="37" t="s">
        <v>4</v>
      </c>
      <c r="D306" s="38">
        <v>1</v>
      </c>
    </row>
    <row r="307" spans="1:4" x14ac:dyDescent="0.2">
      <c r="A307" s="103" t="str">
        <f t="shared" si="134"/>
        <v>1996_2_f9_2</v>
      </c>
      <c r="B307" s="37" t="s">
        <v>207</v>
      </c>
      <c r="C307" s="37" t="s">
        <v>5</v>
      </c>
      <c r="D307" s="38">
        <v>1</v>
      </c>
    </row>
    <row r="308" spans="1:4" x14ac:dyDescent="0.2">
      <c r="A308" s="103" t="str">
        <f t="shared" si="134"/>
        <v>1996_2_f9_3</v>
      </c>
      <c r="B308" s="37" t="s">
        <v>207</v>
      </c>
      <c r="C308" s="37" t="s">
        <v>6</v>
      </c>
      <c r="D308" s="38">
        <v>1</v>
      </c>
    </row>
    <row r="309" spans="1:4" x14ac:dyDescent="0.2">
      <c r="A309" s="103" t="str">
        <f t="shared" si="134"/>
        <v>1996_2_f9_4</v>
      </c>
      <c r="B309" s="37" t="s">
        <v>207</v>
      </c>
      <c r="C309" s="37" t="s">
        <v>7</v>
      </c>
      <c r="D309" s="38">
        <v>1</v>
      </c>
    </row>
    <row r="310" spans="1:4" x14ac:dyDescent="0.2">
      <c r="A310" s="103" t="str">
        <f t="shared" si="134"/>
        <v>1996_2_f12_3</v>
      </c>
      <c r="B310" s="37" t="s">
        <v>207</v>
      </c>
      <c r="C310" s="37" t="s">
        <v>3</v>
      </c>
      <c r="D310" s="38">
        <v>0</v>
      </c>
    </row>
    <row r="311" spans="1:4" x14ac:dyDescent="0.2">
      <c r="A311" s="103" t="str">
        <f t="shared" si="134"/>
        <v>1996_2_f61_2</v>
      </c>
      <c r="B311" s="37" t="s">
        <v>207</v>
      </c>
      <c r="C311" s="37" t="s">
        <v>111</v>
      </c>
      <c r="D311" s="38">
        <v>0</v>
      </c>
    </row>
    <row r="312" spans="1:4" x14ac:dyDescent="0.2">
      <c r="A312" s="103" t="str">
        <f t="shared" si="134"/>
        <v>1996_2_InEI</v>
      </c>
      <c r="B312" s="37" t="s">
        <v>207</v>
      </c>
      <c r="C312" s="37" t="s">
        <v>107</v>
      </c>
      <c r="D312" s="38">
        <v>1</v>
      </c>
    </row>
    <row r="313" spans="1:4" x14ac:dyDescent="0.2">
      <c r="A313" s="103" t="str">
        <f t="shared" si="134"/>
        <v>1996_2_InIN</v>
      </c>
      <c r="B313" s="37" t="s">
        <v>207</v>
      </c>
      <c r="C313" s="37" t="s">
        <v>113</v>
      </c>
      <c r="D313" s="38">
        <v>1</v>
      </c>
    </row>
    <row r="314" spans="1:4" x14ac:dyDescent="0.2">
      <c r="A314" s="103" t="str">
        <f t="shared" si="134"/>
        <v>1996_2_f4_1</v>
      </c>
      <c r="B314" s="37" t="s">
        <v>207</v>
      </c>
      <c r="C314" s="37" t="s">
        <v>43</v>
      </c>
      <c r="D314" s="38">
        <v>1</v>
      </c>
    </row>
    <row r="315" spans="1:4" x14ac:dyDescent="0.2">
      <c r="A315" s="103" t="str">
        <f t="shared" si="134"/>
        <v>1996_2_f4_2</v>
      </c>
      <c r="B315" s="37" t="s">
        <v>207</v>
      </c>
      <c r="C315" s="37" t="s">
        <v>44</v>
      </c>
      <c r="D315" s="38">
        <v>1</v>
      </c>
    </row>
    <row r="316" spans="1:4" x14ac:dyDescent="0.2">
      <c r="A316" s="103" t="str">
        <f t="shared" si="134"/>
        <v>1996_2_f4_3</v>
      </c>
      <c r="B316" s="37" t="s">
        <v>207</v>
      </c>
      <c r="C316" s="37" t="s">
        <v>100</v>
      </c>
      <c r="D316" s="38">
        <v>1</v>
      </c>
    </row>
    <row r="317" spans="1:4" x14ac:dyDescent="0.2">
      <c r="A317" s="103" t="str">
        <f t="shared" si="134"/>
        <v>1996_2_f4_4</v>
      </c>
      <c r="B317" s="37" t="s">
        <v>207</v>
      </c>
      <c r="C317" s="37" t="s">
        <v>102</v>
      </c>
      <c r="D317" s="38">
        <v>1</v>
      </c>
    </row>
    <row r="318" spans="1:4" x14ac:dyDescent="0.2">
      <c r="A318" s="103" t="str">
        <f t="shared" si="134"/>
        <v>1996_2_f60_1</v>
      </c>
      <c r="B318" s="37" t="s">
        <v>207</v>
      </c>
      <c r="C318" s="37" t="s">
        <v>109</v>
      </c>
      <c r="D318" s="38">
        <v>0</v>
      </c>
    </row>
    <row r="319" spans="1:4" x14ac:dyDescent="0.2">
      <c r="A319" s="103" t="str">
        <f t="shared" si="134"/>
        <v>1996_2_f61_1</v>
      </c>
      <c r="B319" s="37" t="s">
        <v>207</v>
      </c>
      <c r="C319" s="37" t="s">
        <v>110</v>
      </c>
      <c r="D319" s="38">
        <v>0</v>
      </c>
    </row>
    <row r="320" spans="1:4" x14ac:dyDescent="0.2">
      <c r="A320" s="103" t="str">
        <f t="shared" si="134"/>
        <v>1996_2_lagE</v>
      </c>
      <c r="B320" s="37" t="s">
        <v>207</v>
      </c>
      <c r="C320" s="37" t="s">
        <v>226</v>
      </c>
      <c r="D320" s="38">
        <v>1</v>
      </c>
    </row>
    <row r="321" spans="1:4" x14ac:dyDescent="0.2">
      <c r="A321" s="103" t="str">
        <f t="shared" si="134"/>
        <v>1996_2_lagI</v>
      </c>
      <c r="B321" s="37" t="s">
        <v>207</v>
      </c>
      <c r="C321" s="37" t="s">
        <v>227</v>
      </c>
      <c r="D321" s="38">
        <v>1</v>
      </c>
    </row>
    <row r="322" spans="1:4" x14ac:dyDescent="0.2">
      <c r="A322" s="103" t="str">
        <f t="shared" si="134"/>
        <v>1996_4_f9_1</v>
      </c>
      <c r="B322" s="37" t="s">
        <v>114</v>
      </c>
      <c r="C322" s="37" t="s">
        <v>4</v>
      </c>
      <c r="D322" s="38">
        <v>2</v>
      </c>
    </row>
    <row r="323" spans="1:4" x14ac:dyDescent="0.2">
      <c r="A323" s="103" t="str">
        <f t="shared" ref="A323:A386" si="135">CONCATENATE(B323,"_",C323)</f>
        <v>1996_4_f9_2</v>
      </c>
      <c r="B323" s="37" t="s">
        <v>114</v>
      </c>
      <c r="C323" s="37" t="s">
        <v>5</v>
      </c>
      <c r="D323" s="38">
        <v>2</v>
      </c>
    </row>
    <row r="324" spans="1:4" x14ac:dyDescent="0.2">
      <c r="A324" s="103" t="str">
        <f t="shared" si="135"/>
        <v>1996_4_f9_3</v>
      </c>
      <c r="B324" s="37" t="s">
        <v>114</v>
      </c>
      <c r="C324" s="37" t="s">
        <v>6</v>
      </c>
      <c r="D324" s="38">
        <v>2</v>
      </c>
    </row>
    <row r="325" spans="1:4" x14ac:dyDescent="0.2">
      <c r="A325" s="103" t="str">
        <f t="shared" si="135"/>
        <v>1996_4_f9_4</v>
      </c>
      <c r="B325" s="37" t="s">
        <v>114</v>
      </c>
      <c r="C325" s="37" t="s">
        <v>7</v>
      </c>
      <c r="D325" s="38">
        <v>2</v>
      </c>
    </row>
    <row r="326" spans="1:4" x14ac:dyDescent="0.2">
      <c r="A326" s="103" t="str">
        <f t="shared" si="135"/>
        <v>1996_4_f12_3</v>
      </c>
      <c r="B326" s="37" t="s">
        <v>114</v>
      </c>
      <c r="C326" s="37" t="s">
        <v>3</v>
      </c>
      <c r="D326" s="38">
        <v>0</v>
      </c>
    </row>
    <row r="327" spans="1:4" x14ac:dyDescent="0.2">
      <c r="A327" s="103" t="str">
        <f t="shared" si="135"/>
        <v>1996_4_f61_2</v>
      </c>
      <c r="B327" s="37" t="s">
        <v>114</v>
      </c>
      <c r="C327" s="37" t="s">
        <v>111</v>
      </c>
      <c r="D327" s="38">
        <v>0</v>
      </c>
    </row>
    <row r="328" spans="1:4" x14ac:dyDescent="0.2">
      <c r="A328" s="103" t="str">
        <f t="shared" si="135"/>
        <v>1996_4_InEI</v>
      </c>
      <c r="B328" s="37" t="s">
        <v>114</v>
      </c>
      <c r="C328" s="37" t="s">
        <v>107</v>
      </c>
      <c r="D328" s="38">
        <v>2</v>
      </c>
    </row>
    <row r="329" spans="1:4" x14ac:dyDescent="0.2">
      <c r="A329" s="103" t="str">
        <f t="shared" si="135"/>
        <v>1996_4_InIN</v>
      </c>
      <c r="B329" s="37" t="s">
        <v>114</v>
      </c>
      <c r="C329" s="37" t="s">
        <v>113</v>
      </c>
      <c r="D329" s="38">
        <v>2</v>
      </c>
    </row>
    <row r="330" spans="1:4" x14ac:dyDescent="0.2">
      <c r="A330" s="103" t="str">
        <f t="shared" si="135"/>
        <v>1996_4_f4_1</v>
      </c>
      <c r="B330" s="37" t="s">
        <v>114</v>
      </c>
      <c r="C330" s="37" t="s">
        <v>43</v>
      </c>
      <c r="D330" s="38">
        <v>2</v>
      </c>
    </row>
    <row r="331" spans="1:4" x14ac:dyDescent="0.2">
      <c r="A331" s="103" t="str">
        <f t="shared" si="135"/>
        <v>1996_4_f4_2</v>
      </c>
      <c r="B331" s="37" t="s">
        <v>114</v>
      </c>
      <c r="C331" s="37" t="s">
        <v>44</v>
      </c>
      <c r="D331" s="38">
        <v>2</v>
      </c>
    </row>
    <row r="332" spans="1:4" x14ac:dyDescent="0.2">
      <c r="A332" s="103" t="str">
        <f t="shared" si="135"/>
        <v>1996_4_f4_3</v>
      </c>
      <c r="B332" s="37" t="s">
        <v>114</v>
      </c>
      <c r="C332" s="37" t="s">
        <v>100</v>
      </c>
      <c r="D332" s="38">
        <v>2</v>
      </c>
    </row>
    <row r="333" spans="1:4" x14ac:dyDescent="0.2">
      <c r="A333" s="103" t="str">
        <f t="shared" si="135"/>
        <v>1996_4_f4_4</v>
      </c>
      <c r="B333" s="37" t="s">
        <v>114</v>
      </c>
      <c r="C333" s="37" t="s">
        <v>102</v>
      </c>
      <c r="D333" s="38">
        <v>2</v>
      </c>
    </row>
    <row r="334" spans="1:4" x14ac:dyDescent="0.2">
      <c r="A334" s="103" t="str">
        <f t="shared" si="135"/>
        <v>1996_4_f60_1</v>
      </c>
      <c r="B334" s="37" t="s">
        <v>114</v>
      </c>
      <c r="C334" s="37" t="s">
        <v>109</v>
      </c>
      <c r="D334" s="38">
        <v>0</v>
      </c>
    </row>
    <row r="335" spans="1:4" x14ac:dyDescent="0.2">
      <c r="A335" s="103" t="str">
        <f t="shared" si="135"/>
        <v>1996_4_f61_1</v>
      </c>
      <c r="B335" s="37" t="s">
        <v>114</v>
      </c>
      <c r="C335" s="37" t="s">
        <v>110</v>
      </c>
      <c r="D335" s="38">
        <v>0</v>
      </c>
    </row>
    <row r="336" spans="1:4" x14ac:dyDescent="0.2">
      <c r="A336" s="103" t="str">
        <f t="shared" si="135"/>
        <v>1996_4_lagE</v>
      </c>
      <c r="B336" s="37" t="s">
        <v>114</v>
      </c>
      <c r="C336" s="37" t="s">
        <v>226</v>
      </c>
      <c r="D336" s="38">
        <v>2</v>
      </c>
    </row>
    <row r="337" spans="1:4" x14ac:dyDescent="0.2">
      <c r="A337" s="103" t="str">
        <f t="shared" si="135"/>
        <v>1996_4_lagI</v>
      </c>
      <c r="B337" s="37" t="s">
        <v>114</v>
      </c>
      <c r="C337" s="37" t="s">
        <v>227</v>
      </c>
      <c r="D337" s="38">
        <v>2</v>
      </c>
    </row>
    <row r="338" spans="1:4" x14ac:dyDescent="0.2">
      <c r="A338" s="103" t="str">
        <f t="shared" si="135"/>
        <v>1997_2_f9_1</v>
      </c>
      <c r="B338" s="37" t="s">
        <v>131</v>
      </c>
      <c r="C338" s="37" t="s">
        <v>4</v>
      </c>
      <c r="D338" s="38">
        <v>2</v>
      </c>
    </row>
    <row r="339" spans="1:4" x14ac:dyDescent="0.2">
      <c r="A339" s="103" t="str">
        <f t="shared" si="135"/>
        <v>1997_2_f9_2</v>
      </c>
      <c r="B339" s="37" t="s">
        <v>131</v>
      </c>
      <c r="C339" s="37" t="s">
        <v>5</v>
      </c>
      <c r="D339" s="38">
        <v>2</v>
      </c>
    </row>
    <row r="340" spans="1:4" x14ac:dyDescent="0.2">
      <c r="A340" s="103" t="str">
        <f t="shared" si="135"/>
        <v>1997_2_f9_3</v>
      </c>
      <c r="B340" s="37" t="s">
        <v>131</v>
      </c>
      <c r="C340" s="37" t="s">
        <v>6</v>
      </c>
      <c r="D340" s="38">
        <v>2</v>
      </c>
    </row>
    <row r="341" spans="1:4" x14ac:dyDescent="0.2">
      <c r="A341" s="103" t="str">
        <f t="shared" si="135"/>
        <v>1997_2_f9_4</v>
      </c>
      <c r="B341" s="37" t="s">
        <v>131</v>
      </c>
      <c r="C341" s="37" t="s">
        <v>7</v>
      </c>
      <c r="D341" s="38">
        <v>2</v>
      </c>
    </row>
    <row r="342" spans="1:4" x14ac:dyDescent="0.2">
      <c r="A342" s="103" t="str">
        <f t="shared" si="135"/>
        <v>1997_2_f12_3</v>
      </c>
      <c r="B342" s="37" t="s">
        <v>131</v>
      </c>
      <c r="C342" s="37" t="s">
        <v>3</v>
      </c>
      <c r="D342" s="38">
        <v>0</v>
      </c>
    </row>
    <row r="343" spans="1:4" x14ac:dyDescent="0.2">
      <c r="A343" s="103" t="str">
        <f t="shared" si="135"/>
        <v>1997_2_f61_2</v>
      </c>
      <c r="B343" s="37" t="s">
        <v>131</v>
      </c>
      <c r="C343" s="37" t="s">
        <v>111</v>
      </c>
      <c r="D343" s="38">
        <v>0</v>
      </c>
    </row>
    <row r="344" spans="1:4" x14ac:dyDescent="0.2">
      <c r="A344" s="103" t="str">
        <f t="shared" si="135"/>
        <v>1997_2_InEI</v>
      </c>
      <c r="B344" s="37" t="s">
        <v>131</v>
      </c>
      <c r="C344" s="37" t="s">
        <v>107</v>
      </c>
      <c r="D344" s="38">
        <v>2</v>
      </c>
    </row>
    <row r="345" spans="1:4" x14ac:dyDescent="0.2">
      <c r="A345" s="103" t="str">
        <f t="shared" si="135"/>
        <v>1997_2_InIN</v>
      </c>
      <c r="B345" s="37" t="s">
        <v>131</v>
      </c>
      <c r="C345" s="37" t="s">
        <v>113</v>
      </c>
      <c r="D345" s="38">
        <v>2</v>
      </c>
    </row>
    <row r="346" spans="1:4" x14ac:dyDescent="0.2">
      <c r="A346" s="103" t="str">
        <f t="shared" si="135"/>
        <v>1997_2_f4_1</v>
      </c>
      <c r="B346" s="37" t="s">
        <v>131</v>
      </c>
      <c r="C346" s="37" t="s">
        <v>43</v>
      </c>
      <c r="D346" s="38">
        <v>2</v>
      </c>
    </row>
    <row r="347" spans="1:4" x14ac:dyDescent="0.2">
      <c r="A347" s="103" t="str">
        <f t="shared" si="135"/>
        <v>1997_2_f4_2</v>
      </c>
      <c r="B347" s="37" t="s">
        <v>131</v>
      </c>
      <c r="C347" s="37" t="s">
        <v>44</v>
      </c>
      <c r="D347" s="38">
        <v>2</v>
      </c>
    </row>
    <row r="348" spans="1:4" x14ac:dyDescent="0.2">
      <c r="A348" s="103" t="str">
        <f t="shared" si="135"/>
        <v>1997_2_f4_3</v>
      </c>
      <c r="B348" s="37" t="s">
        <v>131</v>
      </c>
      <c r="C348" s="37" t="s">
        <v>100</v>
      </c>
      <c r="D348" s="38">
        <v>2</v>
      </c>
    </row>
    <row r="349" spans="1:4" x14ac:dyDescent="0.2">
      <c r="A349" s="103" t="str">
        <f t="shared" si="135"/>
        <v>1997_2_f4_4</v>
      </c>
      <c r="B349" s="37" t="s">
        <v>131</v>
      </c>
      <c r="C349" s="37" t="s">
        <v>102</v>
      </c>
      <c r="D349" s="38">
        <v>2</v>
      </c>
    </row>
    <row r="350" spans="1:4" x14ac:dyDescent="0.2">
      <c r="A350" s="103" t="str">
        <f t="shared" si="135"/>
        <v>1997_2_f60_1</v>
      </c>
      <c r="B350" s="37" t="s">
        <v>131</v>
      </c>
      <c r="C350" s="37" t="s">
        <v>109</v>
      </c>
      <c r="D350" s="38">
        <v>0</v>
      </c>
    </row>
    <row r="351" spans="1:4" x14ac:dyDescent="0.2">
      <c r="A351" s="103" t="str">
        <f t="shared" si="135"/>
        <v>1997_2_f61_1</v>
      </c>
      <c r="B351" s="37" t="s">
        <v>131</v>
      </c>
      <c r="C351" s="37" t="s">
        <v>110</v>
      </c>
      <c r="D351" s="38">
        <v>0</v>
      </c>
    </row>
    <row r="352" spans="1:4" x14ac:dyDescent="0.2">
      <c r="A352" s="103" t="str">
        <f t="shared" si="135"/>
        <v>1997_2_lagE</v>
      </c>
      <c r="B352" s="37" t="s">
        <v>131</v>
      </c>
      <c r="C352" s="37" t="s">
        <v>226</v>
      </c>
      <c r="D352" s="38">
        <v>2</v>
      </c>
    </row>
    <row r="353" spans="1:4" x14ac:dyDescent="0.2">
      <c r="A353" s="103" t="str">
        <f t="shared" si="135"/>
        <v>1997_2_lagI</v>
      </c>
      <c r="B353" s="37" t="s">
        <v>131</v>
      </c>
      <c r="C353" s="37" t="s">
        <v>227</v>
      </c>
      <c r="D353" s="38">
        <v>2</v>
      </c>
    </row>
    <row r="354" spans="1:4" x14ac:dyDescent="0.2">
      <c r="A354" s="103" t="str">
        <f t="shared" si="135"/>
        <v>1997_4_f9_1</v>
      </c>
      <c r="B354" s="37" t="s">
        <v>115</v>
      </c>
      <c r="C354" s="37" t="s">
        <v>4</v>
      </c>
      <c r="D354" s="38">
        <v>2</v>
      </c>
    </row>
    <row r="355" spans="1:4" x14ac:dyDescent="0.2">
      <c r="A355" s="103" t="str">
        <f t="shared" si="135"/>
        <v>1997_4_f9_2</v>
      </c>
      <c r="B355" s="37" t="s">
        <v>115</v>
      </c>
      <c r="C355" s="37" t="s">
        <v>5</v>
      </c>
      <c r="D355" s="38">
        <v>2</v>
      </c>
    </row>
    <row r="356" spans="1:4" x14ac:dyDescent="0.2">
      <c r="A356" s="103" t="str">
        <f t="shared" si="135"/>
        <v>1997_4_f9_3</v>
      </c>
      <c r="B356" s="37" t="s">
        <v>115</v>
      </c>
      <c r="C356" s="37" t="s">
        <v>6</v>
      </c>
      <c r="D356" s="38">
        <v>2</v>
      </c>
    </row>
    <row r="357" spans="1:4" x14ac:dyDescent="0.2">
      <c r="A357" s="103" t="str">
        <f t="shared" si="135"/>
        <v>1997_4_f9_4</v>
      </c>
      <c r="B357" s="37" t="s">
        <v>115</v>
      </c>
      <c r="C357" s="37" t="s">
        <v>7</v>
      </c>
      <c r="D357" s="38">
        <v>2</v>
      </c>
    </row>
    <row r="358" spans="1:4" x14ac:dyDescent="0.2">
      <c r="A358" s="103" t="str">
        <f t="shared" si="135"/>
        <v>1997_4_f12_3</v>
      </c>
      <c r="B358" s="37" t="s">
        <v>115</v>
      </c>
      <c r="C358" s="37" t="s">
        <v>3</v>
      </c>
      <c r="D358" s="38">
        <v>0</v>
      </c>
    </row>
    <row r="359" spans="1:4" x14ac:dyDescent="0.2">
      <c r="A359" s="103" t="str">
        <f t="shared" si="135"/>
        <v>1997_4_f61_2</v>
      </c>
      <c r="B359" s="37" t="s">
        <v>115</v>
      </c>
      <c r="C359" s="37" t="s">
        <v>111</v>
      </c>
      <c r="D359" s="38">
        <v>0</v>
      </c>
    </row>
    <row r="360" spans="1:4" x14ac:dyDescent="0.2">
      <c r="A360" s="103" t="str">
        <f t="shared" si="135"/>
        <v>1997_4_InEI</v>
      </c>
      <c r="B360" s="37" t="s">
        <v>115</v>
      </c>
      <c r="C360" s="37" t="s">
        <v>107</v>
      </c>
      <c r="D360" s="38">
        <v>2</v>
      </c>
    </row>
    <row r="361" spans="1:4" x14ac:dyDescent="0.2">
      <c r="A361" s="103" t="str">
        <f t="shared" si="135"/>
        <v>1997_4_InIN</v>
      </c>
      <c r="B361" s="37" t="s">
        <v>115</v>
      </c>
      <c r="C361" s="37" t="s">
        <v>113</v>
      </c>
      <c r="D361" s="38">
        <v>2</v>
      </c>
    </row>
    <row r="362" spans="1:4" x14ac:dyDescent="0.2">
      <c r="A362" s="103" t="str">
        <f t="shared" si="135"/>
        <v>1997_4_f4_1</v>
      </c>
      <c r="B362" s="37" t="s">
        <v>115</v>
      </c>
      <c r="C362" s="37" t="s">
        <v>43</v>
      </c>
      <c r="D362" s="38">
        <v>2</v>
      </c>
    </row>
    <row r="363" spans="1:4" x14ac:dyDescent="0.2">
      <c r="A363" s="103" t="str">
        <f t="shared" si="135"/>
        <v>1997_4_f4_2</v>
      </c>
      <c r="B363" s="37" t="s">
        <v>115</v>
      </c>
      <c r="C363" s="37" t="s">
        <v>44</v>
      </c>
      <c r="D363" s="38">
        <v>2</v>
      </c>
    </row>
    <row r="364" spans="1:4" x14ac:dyDescent="0.2">
      <c r="A364" s="103" t="str">
        <f t="shared" si="135"/>
        <v>1997_4_f4_3</v>
      </c>
      <c r="B364" s="37" t="s">
        <v>115</v>
      </c>
      <c r="C364" s="37" t="s">
        <v>100</v>
      </c>
      <c r="D364" s="38">
        <v>2</v>
      </c>
    </row>
    <row r="365" spans="1:4" x14ac:dyDescent="0.2">
      <c r="A365" s="103" t="str">
        <f t="shared" si="135"/>
        <v>1997_4_f4_4</v>
      </c>
      <c r="B365" s="37" t="s">
        <v>115</v>
      </c>
      <c r="C365" s="37" t="s">
        <v>102</v>
      </c>
      <c r="D365" s="38">
        <v>2</v>
      </c>
    </row>
    <row r="366" spans="1:4" x14ac:dyDescent="0.2">
      <c r="A366" s="103" t="str">
        <f t="shared" si="135"/>
        <v>1997_4_f60_1</v>
      </c>
      <c r="B366" s="37" t="s">
        <v>115</v>
      </c>
      <c r="C366" s="37" t="s">
        <v>109</v>
      </c>
      <c r="D366" s="38">
        <v>0</v>
      </c>
    </row>
    <row r="367" spans="1:4" x14ac:dyDescent="0.2">
      <c r="A367" s="103" t="str">
        <f t="shared" si="135"/>
        <v>1997_4_f61_1</v>
      </c>
      <c r="B367" s="37" t="s">
        <v>115</v>
      </c>
      <c r="C367" s="37" t="s">
        <v>110</v>
      </c>
      <c r="D367" s="38">
        <v>0</v>
      </c>
    </row>
    <row r="368" spans="1:4" x14ac:dyDescent="0.2">
      <c r="A368" s="103" t="str">
        <f t="shared" si="135"/>
        <v>1997_4_lagE</v>
      </c>
      <c r="B368" s="37" t="s">
        <v>115</v>
      </c>
      <c r="C368" s="37" t="s">
        <v>226</v>
      </c>
      <c r="D368" s="38">
        <v>2</v>
      </c>
    </row>
    <row r="369" spans="1:4" x14ac:dyDescent="0.2">
      <c r="A369" s="103" t="str">
        <f t="shared" si="135"/>
        <v>1997_4_lagI</v>
      </c>
      <c r="B369" s="37" t="s">
        <v>115</v>
      </c>
      <c r="C369" s="37" t="s">
        <v>227</v>
      </c>
      <c r="D369" s="38">
        <v>2</v>
      </c>
    </row>
    <row r="370" spans="1:4" x14ac:dyDescent="0.2">
      <c r="A370" s="103" t="str">
        <f t="shared" si="135"/>
        <v>1998_2_f9_1</v>
      </c>
      <c r="B370" s="37" t="s">
        <v>132</v>
      </c>
      <c r="C370" s="37" t="s">
        <v>4</v>
      </c>
      <c r="D370" s="38">
        <v>2</v>
      </c>
    </row>
    <row r="371" spans="1:4" x14ac:dyDescent="0.2">
      <c r="A371" s="103" t="str">
        <f t="shared" si="135"/>
        <v>1998_2_f9_2</v>
      </c>
      <c r="B371" s="37" t="s">
        <v>132</v>
      </c>
      <c r="C371" s="37" t="s">
        <v>5</v>
      </c>
      <c r="D371" s="38">
        <v>2</v>
      </c>
    </row>
    <row r="372" spans="1:4" x14ac:dyDescent="0.2">
      <c r="A372" s="103" t="str">
        <f t="shared" si="135"/>
        <v>1998_2_f9_3</v>
      </c>
      <c r="B372" s="37" t="s">
        <v>132</v>
      </c>
      <c r="C372" s="37" t="s">
        <v>6</v>
      </c>
      <c r="D372" s="38">
        <v>2</v>
      </c>
    </row>
    <row r="373" spans="1:4" x14ac:dyDescent="0.2">
      <c r="A373" s="103" t="str">
        <f t="shared" si="135"/>
        <v>1998_2_f9_4</v>
      </c>
      <c r="B373" s="37" t="s">
        <v>132</v>
      </c>
      <c r="C373" s="37" t="s">
        <v>7</v>
      </c>
      <c r="D373" s="38">
        <v>2</v>
      </c>
    </row>
    <row r="374" spans="1:4" x14ac:dyDescent="0.2">
      <c r="A374" s="103" t="str">
        <f t="shared" si="135"/>
        <v>1998_2_f12_3</v>
      </c>
      <c r="B374" s="37" t="s">
        <v>132</v>
      </c>
      <c r="C374" s="37" t="s">
        <v>3</v>
      </c>
      <c r="D374" s="38">
        <v>0</v>
      </c>
    </row>
    <row r="375" spans="1:4" x14ac:dyDescent="0.2">
      <c r="A375" s="103" t="str">
        <f t="shared" si="135"/>
        <v>1998_2_f61_2</v>
      </c>
      <c r="B375" s="37" t="s">
        <v>132</v>
      </c>
      <c r="C375" s="37" t="s">
        <v>111</v>
      </c>
      <c r="D375" s="38">
        <v>0</v>
      </c>
    </row>
    <row r="376" spans="1:4" x14ac:dyDescent="0.2">
      <c r="A376" s="103" t="str">
        <f t="shared" si="135"/>
        <v>1998_2_InEI</v>
      </c>
      <c r="B376" s="37" t="s">
        <v>132</v>
      </c>
      <c r="C376" s="37" t="s">
        <v>107</v>
      </c>
      <c r="D376" s="38">
        <v>2</v>
      </c>
    </row>
    <row r="377" spans="1:4" x14ac:dyDescent="0.2">
      <c r="A377" s="103" t="str">
        <f t="shared" si="135"/>
        <v>1998_2_InIN</v>
      </c>
      <c r="B377" s="37" t="s">
        <v>132</v>
      </c>
      <c r="C377" s="37" t="s">
        <v>113</v>
      </c>
      <c r="D377" s="38">
        <v>2</v>
      </c>
    </row>
    <row r="378" spans="1:4" x14ac:dyDescent="0.2">
      <c r="A378" s="103" t="str">
        <f t="shared" si="135"/>
        <v>1998_2_f4_1</v>
      </c>
      <c r="B378" s="37" t="s">
        <v>132</v>
      </c>
      <c r="C378" s="37" t="s">
        <v>43</v>
      </c>
      <c r="D378" s="38">
        <v>2</v>
      </c>
    </row>
    <row r="379" spans="1:4" x14ac:dyDescent="0.2">
      <c r="A379" s="103" t="str">
        <f t="shared" si="135"/>
        <v>1998_2_f4_2</v>
      </c>
      <c r="B379" s="37" t="s">
        <v>132</v>
      </c>
      <c r="C379" s="37" t="s">
        <v>44</v>
      </c>
      <c r="D379" s="38">
        <v>2</v>
      </c>
    </row>
    <row r="380" spans="1:4" x14ac:dyDescent="0.2">
      <c r="A380" s="103" t="str">
        <f t="shared" si="135"/>
        <v>1998_2_f4_3</v>
      </c>
      <c r="B380" s="37" t="s">
        <v>132</v>
      </c>
      <c r="C380" s="37" t="s">
        <v>100</v>
      </c>
      <c r="D380" s="38">
        <v>2</v>
      </c>
    </row>
    <row r="381" spans="1:4" x14ac:dyDescent="0.2">
      <c r="A381" s="103" t="str">
        <f t="shared" si="135"/>
        <v>1998_2_f4_4</v>
      </c>
      <c r="B381" s="37" t="s">
        <v>132</v>
      </c>
      <c r="C381" s="37" t="s">
        <v>102</v>
      </c>
      <c r="D381" s="38">
        <v>2</v>
      </c>
    </row>
    <row r="382" spans="1:4" x14ac:dyDescent="0.2">
      <c r="A382" s="103" t="str">
        <f t="shared" si="135"/>
        <v>1998_2_f60_1</v>
      </c>
      <c r="B382" s="37" t="s">
        <v>132</v>
      </c>
      <c r="C382" s="37" t="s">
        <v>109</v>
      </c>
      <c r="D382" s="38">
        <v>0</v>
      </c>
    </row>
    <row r="383" spans="1:4" x14ac:dyDescent="0.2">
      <c r="A383" s="103" t="str">
        <f t="shared" si="135"/>
        <v>1998_2_f61_1</v>
      </c>
      <c r="B383" s="37" t="s">
        <v>132</v>
      </c>
      <c r="C383" s="37" t="s">
        <v>110</v>
      </c>
      <c r="D383" s="38">
        <v>0</v>
      </c>
    </row>
    <row r="384" spans="1:4" x14ac:dyDescent="0.2">
      <c r="A384" s="103" t="str">
        <f t="shared" si="135"/>
        <v>1998_2_lagE</v>
      </c>
      <c r="B384" s="37" t="s">
        <v>132</v>
      </c>
      <c r="C384" s="37" t="s">
        <v>226</v>
      </c>
      <c r="D384" s="38">
        <v>2</v>
      </c>
    </row>
    <row r="385" spans="1:4" x14ac:dyDescent="0.2">
      <c r="A385" s="103" t="str">
        <f t="shared" si="135"/>
        <v>1998_2_lagI</v>
      </c>
      <c r="B385" s="37" t="s">
        <v>132</v>
      </c>
      <c r="C385" s="37" t="s">
        <v>227</v>
      </c>
      <c r="D385" s="38">
        <v>2</v>
      </c>
    </row>
    <row r="386" spans="1:4" x14ac:dyDescent="0.2">
      <c r="A386" s="103" t="str">
        <f t="shared" si="135"/>
        <v>1998_4_f9_1</v>
      </c>
      <c r="B386" s="37" t="s">
        <v>116</v>
      </c>
      <c r="C386" s="37" t="s">
        <v>4</v>
      </c>
      <c r="D386" s="38">
        <v>2</v>
      </c>
    </row>
    <row r="387" spans="1:4" x14ac:dyDescent="0.2">
      <c r="A387" s="103" t="str">
        <f t="shared" ref="A387:A450" si="136">CONCATENATE(B387,"_",C387)</f>
        <v>1998_4_f9_2</v>
      </c>
      <c r="B387" s="37" t="s">
        <v>116</v>
      </c>
      <c r="C387" s="37" t="s">
        <v>5</v>
      </c>
      <c r="D387" s="38">
        <v>2</v>
      </c>
    </row>
    <row r="388" spans="1:4" x14ac:dyDescent="0.2">
      <c r="A388" s="103" t="str">
        <f t="shared" si="136"/>
        <v>1998_4_f9_3</v>
      </c>
      <c r="B388" s="37" t="s">
        <v>116</v>
      </c>
      <c r="C388" s="37" t="s">
        <v>6</v>
      </c>
      <c r="D388" s="38">
        <v>2</v>
      </c>
    </row>
    <row r="389" spans="1:4" x14ac:dyDescent="0.2">
      <c r="A389" s="103" t="str">
        <f t="shared" si="136"/>
        <v>1998_4_f9_4</v>
      </c>
      <c r="B389" s="37" t="s">
        <v>116</v>
      </c>
      <c r="C389" s="37" t="s">
        <v>7</v>
      </c>
      <c r="D389" s="38">
        <v>2</v>
      </c>
    </row>
    <row r="390" spans="1:4" x14ac:dyDescent="0.2">
      <c r="A390" s="103" t="str">
        <f t="shared" si="136"/>
        <v>1998_4_f12_3</v>
      </c>
      <c r="B390" s="37" t="s">
        <v>116</v>
      </c>
      <c r="C390" s="37" t="s">
        <v>3</v>
      </c>
      <c r="D390" s="38">
        <v>0</v>
      </c>
    </row>
    <row r="391" spans="1:4" x14ac:dyDescent="0.2">
      <c r="A391" s="103" t="str">
        <f t="shared" si="136"/>
        <v>1998_4_f61_2</v>
      </c>
      <c r="B391" s="37" t="s">
        <v>116</v>
      </c>
      <c r="C391" s="37" t="s">
        <v>111</v>
      </c>
      <c r="D391" s="38">
        <v>0</v>
      </c>
    </row>
    <row r="392" spans="1:4" x14ac:dyDescent="0.2">
      <c r="A392" s="103" t="str">
        <f t="shared" si="136"/>
        <v>1998_4_InEI</v>
      </c>
      <c r="B392" s="37" t="s">
        <v>116</v>
      </c>
      <c r="C392" s="37" t="s">
        <v>107</v>
      </c>
      <c r="D392" s="38">
        <v>2</v>
      </c>
    </row>
    <row r="393" spans="1:4" x14ac:dyDescent="0.2">
      <c r="A393" s="103" t="str">
        <f t="shared" si="136"/>
        <v>1998_4_InIN</v>
      </c>
      <c r="B393" s="37" t="s">
        <v>116</v>
      </c>
      <c r="C393" s="37" t="s">
        <v>113</v>
      </c>
      <c r="D393" s="38">
        <v>2</v>
      </c>
    </row>
    <row r="394" spans="1:4" x14ac:dyDescent="0.2">
      <c r="A394" s="103" t="str">
        <f t="shared" si="136"/>
        <v>1998_4_f4_1</v>
      </c>
      <c r="B394" s="37" t="s">
        <v>116</v>
      </c>
      <c r="C394" s="37" t="s">
        <v>43</v>
      </c>
      <c r="D394" s="38">
        <v>2</v>
      </c>
    </row>
    <row r="395" spans="1:4" x14ac:dyDescent="0.2">
      <c r="A395" s="103" t="str">
        <f t="shared" si="136"/>
        <v>1998_4_f4_2</v>
      </c>
      <c r="B395" s="37" t="s">
        <v>116</v>
      </c>
      <c r="C395" s="37" t="s">
        <v>44</v>
      </c>
      <c r="D395" s="38">
        <v>2</v>
      </c>
    </row>
    <row r="396" spans="1:4" x14ac:dyDescent="0.2">
      <c r="A396" s="103" t="str">
        <f t="shared" si="136"/>
        <v>1998_4_f4_3</v>
      </c>
      <c r="B396" s="37" t="s">
        <v>116</v>
      </c>
      <c r="C396" s="37" t="s">
        <v>100</v>
      </c>
      <c r="D396" s="38">
        <v>2</v>
      </c>
    </row>
    <row r="397" spans="1:4" x14ac:dyDescent="0.2">
      <c r="A397" s="103" t="str">
        <f t="shared" si="136"/>
        <v>1998_4_f4_4</v>
      </c>
      <c r="B397" s="37" t="s">
        <v>116</v>
      </c>
      <c r="C397" s="37" t="s">
        <v>102</v>
      </c>
      <c r="D397" s="38">
        <v>2</v>
      </c>
    </row>
    <row r="398" spans="1:4" x14ac:dyDescent="0.2">
      <c r="A398" s="103" t="str">
        <f t="shared" si="136"/>
        <v>1998_4_f60_1</v>
      </c>
      <c r="B398" s="37" t="s">
        <v>116</v>
      </c>
      <c r="C398" s="37" t="s">
        <v>109</v>
      </c>
      <c r="D398" s="38">
        <v>0</v>
      </c>
    </row>
    <row r="399" spans="1:4" x14ac:dyDescent="0.2">
      <c r="A399" s="103" t="str">
        <f t="shared" si="136"/>
        <v>1998_4_f61_1</v>
      </c>
      <c r="B399" s="37" t="s">
        <v>116</v>
      </c>
      <c r="C399" s="37" t="s">
        <v>110</v>
      </c>
      <c r="D399" s="38">
        <v>0</v>
      </c>
    </row>
    <row r="400" spans="1:4" x14ac:dyDescent="0.2">
      <c r="A400" s="103" t="str">
        <f t="shared" si="136"/>
        <v>1998_4_lagE</v>
      </c>
      <c r="B400" s="37" t="s">
        <v>116</v>
      </c>
      <c r="C400" s="37" t="s">
        <v>226</v>
      </c>
      <c r="D400" s="38">
        <v>2</v>
      </c>
    </row>
    <row r="401" spans="1:4" x14ac:dyDescent="0.2">
      <c r="A401" s="103" t="str">
        <f t="shared" si="136"/>
        <v>1998_4_lagI</v>
      </c>
      <c r="B401" s="37" t="s">
        <v>116</v>
      </c>
      <c r="C401" s="37" t="s">
        <v>227</v>
      </c>
      <c r="D401" s="38">
        <v>2</v>
      </c>
    </row>
    <row r="402" spans="1:4" x14ac:dyDescent="0.2">
      <c r="A402" s="103" t="str">
        <f t="shared" si="136"/>
        <v>1999_2_f9_1</v>
      </c>
      <c r="B402" s="37" t="s">
        <v>133</v>
      </c>
      <c r="C402" s="37" t="s">
        <v>4</v>
      </c>
      <c r="D402" s="38">
        <v>2</v>
      </c>
    </row>
    <row r="403" spans="1:4" x14ac:dyDescent="0.2">
      <c r="A403" s="103" t="str">
        <f t="shared" si="136"/>
        <v>1999_2_f9_2</v>
      </c>
      <c r="B403" s="37" t="s">
        <v>133</v>
      </c>
      <c r="C403" s="37" t="s">
        <v>5</v>
      </c>
      <c r="D403" s="38">
        <v>2</v>
      </c>
    </row>
    <row r="404" spans="1:4" x14ac:dyDescent="0.2">
      <c r="A404" s="103" t="str">
        <f t="shared" si="136"/>
        <v>1999_2_f9_3</v>
      </c>
      <c r="B404" s="37" t="s">
        <v>133</v>
      </c>
      <c r="C404" s="37" t="s">
        <v>6</v>
      </c>
      <c r="D404" s="38">
        <v>2</v>
      </c>
    </row>
    <row r="405" spans="1:4" x14ac:dyDescent="0.2">
      <c r="A405" s="103" t="str">
        <f t="shared" si="136"/>
        <v>1999_2_f9_4</v>
      </c>
      <c r="B405" s="37" t="s">
        <v>133</v>
      </c>
      <c r="C405" s="37" t="s">
        <v>7</v>
      </c>
      <c r="D405" s="38">
        <v>2</v>
      </c>
    </row>
    <row r="406" spans="1:4" x14ac:dyDescent="0.2">
      <c r="A406" s="103" t="str">
        <f t="shared" si="136"/>
        <v>1999_2_f12_3</v>
      </c>
      <c r="B406" s="37" t="s">
        <v>133</v>
      </c>
      <c r="C406" s="37" t="s">
        <v>3</v>
      </c>
      <c r="D406" s="38">
        <v>0</v>
      </c>
    </row>
    <row r="407" spans="1:4" x14ac:dyDescent="0.2">
      <c r="A407" s="103" t="str">
        <f t="shared" si="136"/>
        <v>1999_2_f61_2</v>
      </c>
      <c r="B407" s="37" t="s">
        <v>133</v>
      </c>
      <c r="C407" s="37" t="s">
        <v>111</v>
      </c>
      <c r="D407" s="38">
        <v>0</v>
      </c>
    </row>
    <row r="408" spans="1:4" x14ac:dyDescent="0.2">
      <c r="A408" s="103" t="str">
        <f t="shared" si="136"/>
        <v>1999_2_InEI</v>
      </c>
      <c r="B408" s="37" t="s">
        <v>133</v>
      </c>
      <c r="C408" s="37" t="s">
        <v>107</v>
      </c>
      <c r="D408" s="38">
        <v>2</v>
      </c>
    </row>
    <row r="409" spans="1:4" x14ac:dyDescent="0.2">
      <c r="A409" s="103" t="str">
        <f t="shared" si="136"/>
        <v>1999_2_InIN</v>
      </c>
      <c r="B409" s="37" t="s">
        <v>133</v>
      </c>
      <c r="C409" s="37" t="s">
        <v>113</v>
      </c>
      <c r="D409" s="38">
        <v>2</v>
      </c>
    </row>
    <row r="410" spans="1:4" x14ac:dyDescent="0.2">
      <c r="A410" s="103" t="str">
        <f t="shared" si="136"/>
        <v>1999_2_f4_1</v>
      </c>
      <c r="B410" s="37" t="s">
        <v>133</v>
      </c>
      <c r="C410" s="37" t="s">
        <v>43</v>
      </c>
      <c r="D410" s="38">
        <v>2</v>
      </c>
    </row>
    <row r="411" spans="1:4" x14ac:dyDescent="0.2">
      <c r="A411" s="103" t="str">
        <f t="shared" si="136"/>
        <v>1999_2_f4_2</v>
      </c>
      <c r="B411" s="37" t="s">
        <v>133</v>
      </c>
      <c r="C411" s="37" t="s">
        <v>44</v>
      </c>
      <c r="D411" s="38">
        <v>2</v>
      </c>
    </row>
    <row r="412" spans="1:4" x14ac:dyDescent="0.2">
      <c r="A412" s="103" t="str">
        <f t="shared" si="136"/>
        <v>1999_2_f4_3</v>
      </c>
      <c r="B412" s="37" t="s">
        <v>133</v>
      </c>
      <c r="C412" s="37" t="s">
        <v>100</v>
      </c>
      <c r="D412" s="38">
        <v>2</v>
      </c>
    </row>
    <row r="413" spans="1:4" x14ac:dyDescent="0.2">
      <c r="A413" s="103" t="str">
        <f t="shared" si="136"/>
        <v>1999_2_f4_4</v>
      </c>
      <c r="B413" s="37" t="s">
        <v>133</v>
      </c>
      <c r="C413" s="37" t="s">
        <v>102</v>
      </c>
      <c r="D413" s="38">
        <v>2</v>
      </c>
    </row>
    <row r="414" spans="1:4" x14ac:dyDescent="0.2">
      <c r="A414" s="103" t="str">
        <f t="shared" si="136"/>
        <v>1999_2_f60_1</v>
      </c>
      <c r="B414" s="37" t="s">
        <v>133</v>
      </c>
      <c r="C414" s="37" t="s">
        <v>109</v>
      </c>
      <c r="D414" s="38">
        <v>0</v>
      </c>
    </row>
    <row r="415" spans="1:4" x14ac:dyDescent="0.2">
      <c r="A415" s="103" t="str">
        <f t="shared" si="136"/>
        <v>1999_2_f61_1</v>
      </c>
      <c r="B415" s="37" t="s">
        <v>133</v>
      </c>
      <c r="C415" s="37" t="s">
        <v>110</v>
      </c>
      <c r="D415" s="38">
        <v>0</v>
      </c>
    </row>
    <row r="416" spans="1:4" x14ac:dyDescent="0.2">
      <c r="A416" s="103" t="str">
        <f t="shared" si="136"/>
        <v>1999_2_lagE</v>
      </c>
      <c r="B416" s="37" t="s">
        <v>133</v>
      </c>
      <c r="C416" s="37" t="s">
        <v>226</v>
      </c>
      <c r="D416" s="38">
        <v>2</v>
      </c>
    </row>
    <row r="417" spans="1:4" x14ac:dyDescent="0.2">
      <c r="A417" s="103" t="str">
        <f t="shared" si="136"/>
        <v>1999_2_lagI</v>
      </c>
      <c r="B417" s="37" t="s">
        <v>133</v>
      </c>
      <c r="C417" s="37" t="s">
        <v>227</v>
      </c>
      <c r="D417" s="38">
        <v>2</v>
      </c>
    </row>
    <row r="418" spans="1:4" x14ac:dyDescent="0.2">
      <c r="A418" s="103" t="str">
        <f t="shared" si="136"/>
        <v>1999_4_f9_1</v>
      </c>
      <c r="B418" s="37" t="s">
        <v>117</v>
      </c>
      <c r="C418" s="37" t="s">
        <v>4</v>
      </c>
      <c r="D418" s="38">
        <v>2</v>
      </c>
    </row>
    <row r="419" spans="1:4" x14ac:dyDescent="0.2">
      <c r="A419" s="103" t="str">
        <f t="shared" si="136"/>
        <v>1999_4_f9_2</v>
      </c>
      <c r="B419" s="37" t="s">
        <v>117</v>
      </c>
      <c r="C419" s="37" t="s">
        <v>5</v>
      </c>
      <c r="D419" s="38">
        <v>2</v>
      </c>
    </row>
    <row r="420" spans="1:4" x14ac:dyDescent="0.2">
      <c r="A420" s="103" t="str">
        <f t="shared" si="136"/>
        <v>1999_4_f9_3</v>
      </c>
      <c r="B420" s="37" t="s">
        <v>117</v>
      </c>
      <c r="C420" s="37" t="s">
        <v>6</v>
      </c>
      <c r="D420" s="38">
        <v>2</v>
      </c>
    </row>
    <row r="421" spans="1:4" x14ac:dyDescent="0.2">
      <c r="A421" s="103" t="str">
        <f t="shared" si="136"/>
        <v>1999_4_f9_4</v>
      </c>
      <c r="B421" s="37" t="s">
        <v>117</v>
      </c>
      <c r="C421" s="37" t="s">
        <v>7</v>
      </c>
      <c r="D421" s="38">
        <v>2</v>
      </c>
    </row>
    <row r="422" spans="1:4" x14ac:dyDescent="0.2">
      <c r="A422" s="103" t="str">
        <f t="shared" si="136"/>
        <v>1999_4_f12_3</v>
      </c>
      <c r="B422" s="37" t="s">
        <v>117</v>
      </c>
      <c r="C422" s="37" t="s">
        <v>3</v>
      </c>
      <c r="D422" s="38">
        <v>0</v>
      </c>
    </row>
    <row r="423" spans="1:4" x14ac:dyDescent="0.2">
      <c r="A423" s="103" t="str">
        <f t="shared" si="136"/>
        <v>1999_4_f61_2</v>
      </c>
      <c r="B423" s="37" t="s">
        <v>117</v>
      </c>
      <c r="C423" s="37" t="s">
        <v>111</v>
      </c>
      <c r="D423" s="38">
        <v>0</v>
      </c>
    </row>
    <row r="424" spans="1:4" x14ac:dyDescent="0.2">
      <c r="A424" s="103" t="str">
        <f t="shared" si="136"/>
        <v>1999_4_InEI</v>
      </c>
      <c r="B424" s="37" t="s">
        <v>117</v>
      </c>
      <c r="C424" s="37" t="s">
        <v>107</v>
      </c>
      <c r="D424" s="38">
        <v>2</v>
      </c>
    </row>
    <row r="425" spans="1:4" x14ac:dyDescent="0.2">
      <c r="A425" s="103" t="str">
        <f t="shared" si="136"/>
        <v>1999_4_InIN</v>
      </c>
      <c r="B425" s="37" t="s">
        <v>117</v>
      </c>
      <c r="C425" s="37" t="s">
        <v>113</v>
      </c>
      <c r="D425" s="38">
        <v>2</v>
      </c>
    </row>
    <row r="426" spans="1:4" x14ac:dyDescent="0.2">
      <c r="A426" s="103" t="str">
        <f t="shared" si="136"/>
        <v>1999_4_f4_1</v>
      </c>
      <c r="B426" s="37" t="s">
        <v>117</v>
      </c>
      <c r="C426" s="37" t="s">
        <v>43</v>
      </c>
      <c r="D426" s="38">
        <v>2</v>
      </c>
    </row>
    <row r="427" spans="1:4" x14ac:dyDescent="0.2">
      <c r="A427" s="103" t="str">
        <f t="shared" si="136"/>
        <v>1999_4_f4_2</v>
      </c>
      <c r="B427" s="37" t="s">
        <v>117</v>
      </c>
      <c r="C427" s="37" t="s">
        <v>44</v>
      </c>
      <c r="D427" s="38">
        <v>2</v>
      </c>
    </row>
    <row r="428" spans="1:4" x14ac:dyDescent="0.2">
      <c r="A428" s="103" t="str">
        <f t="shared" si="136"/>
        <v>1999_4_f4_3</v>
      </c>
      <c r="B428" s="37" t="s">
        <v>117</v>
      </c>
      <c r="C428" s="37" t="s">
        <v>100</v>
      </c>
      <c r="D428" s="38">
        <v>2</v>
      </c>
    </row>
    <row r="429" spans="1:4" x14ac:dyDescent="0.2">
      <c r="A429" s="103" t="str">
        <f t="shared" si="136"/>
        <v>1999_4_f4_4</v>
      </c>
      <c r="B429" s="37" t="s">
        <v>117</v>
      </c>
      <c r="C429" s="37" t="s">
        <v>102</v>
      </c>
      <c r="D429" s="38">
        <v>2</v>
      </c>
    </row>
    <row r="430" spans="1:4" x14ac:dyDescent="0.2">
      <c r="A430" s="103" t="str">
        <f t="shared" si="136"/>
        <v>1999_4_f60_1</v>
      </c>
      <c r="B430" s="37" t="s">
        <v>117</v>
      </c>
      <c r="C430" s="37" t="s">
        <v>109</v>
      </c>
      <c r="D430" s="38">
        <v>0</v>
      </c>
    </row>
    <row r="431" spans="1:4" x14ac:dyDescent="0.2">
      <c r="A431" s="103" t="str">
        <f t="shared" si="136"/>
        <v>1999_4_f61_1</v>
      </c>
      <c r="B431" s="37" t="s">
        <v>117</v>
      </c>
      <c r="C431" s="37" t="s">
        <v>110</v>
      </c>
      <c r="D431" s="38">
        <v>0</v>
      </c>
    </row>
    <row r="432" spans="1:4" x14ac:dyDescent="0.2">
      <c r="A432" s="103" t="str">
        <f t="shared" si="136"/>
        <v>1999_4_lagE</v>
      </c>
      <c r="B432" s="37" t="s">
        <v>117</v>
      </c>
      <c r="C432" s="37" t="s">
        <v>226</v>
      </c>
      <c r="D432" s="38">
        <v>2</v>
      </c>
    </row>
    <row r="433" spans="1:4" x14ac:dyDescent="0.2">
      <c r="A433" s="103" t="str">
        <f t="shared" si="136"/>
        <v>1999_4_lagI</v>
      </c>
      <c r="B433" s="37" t="s">
        <v>117</v>
      </c>
      <c r="C433" s="37" t="s">
        <v>227</v>
      </c>
      <c r="D433" s="38">
        <v>2</v>
      </c>
    </row>
    <row r="434" spans="1:4" x14ac:dyDescent="0.2">
      <c r="A434" s="103" t="str">
        <f t="shared" si="136"/>
        <v>2000_2_f9_1</v>
      </c>
      <c r="B434" s="37" t="s">
        <v>134</v>
      </c>
      <c r="C434" s="37" t="s">
        <v>4</v>
      </c>
      <c r="D434" s="38">
        <v>2</v>
      </c>
    </row>
    <row r="435" spans="1:4" x14ac:dyDescent="0.2">
      <c r="A435" s="103" t="str">
        <f t="shared" si="136"/>
        <v>2000_2_f9_2</v>
      </c>
      <c r="B435" s="37" t="s">
        <v>134</v>
      </c>
      <c r="C435" s="37" t="s">
        <v>5</v>
      </c>
      <c r="D435" s="38">
        <v>2</v>
      </c>
    </row>
    <row r="436" spans="1:4" x14ac:dyDescent="0.2">
      <c r="A436" s="103" t="str">
        <f t="shared" si="136"/>
        <v>2000_2_f9_3</v>
      </c>
      <c r="B436" s="37" t="s">
        <v>134</v>
      </c>
      <c r="C436" s="37" t="s">
        <v>6</v>
      </c>
      <c r="D436" s="38">
        <v>2</v>
      </c>
    </row>
    <row r="437" spans="1:4" x14ac:dyDescent="0.2">
      <c r="A437" s="103" t="str">
        <f t="shared" si="136"/>
        <v>2000_2_f9_4</v>
      </c>
      <c r="B437" s="37" t="s">
        <v>134</v>
      </c>
      <c r="C437" s="37" t="s">
        <v>7</v>
      </c>
      <c r="D437" s="38">
        <v>2</v>
      </c>
    </row>
    <row r="438" spans="1:4" x14ac:dyDescent="0.2">
      <c r="A438" s="103" t="str">
        <f t="shared" si="136"/>
        <v>2000_2_f12_3</v>
      </c>
      <c r="B438" s="37" t="s">
        <v>134</v>
      </c>
      <c r="C438" s="37" t="s">
        <v>3</v>
      </c>
      <c r="D438" s="38">
        <v>0</v>
      </c>
    </row>
    <row r="439" spans="1:4" x14ac:dyDescent="0.2">
      <c r="A439" s="103" t="str">
        <f t="shared" si="136"/>
        <v>2000_2_f61_2</v>
      </c>
      <c r="B439" s="37" t="s">
        <v>134</v>
      </c>
      <c r="C439" s="37" t="s">
        <v>111</v>
      </c>
      <c r="D439" s="38">
        <v>0</v>
      </c>
    </row>
    <row r="440" spans="1:4" x14ac:dyDescent="0.2">
      <c r="A440" s="103" t="str">
        <f t="shared" si="136"/>
        <v>2000_2_InEI</v>
      </c>
      <c r="B440" s="37" t="s">
        <v>134</v>
      </c>
      <c r="C440" s="37" t="s">
        <v>107</v>
      </c>
      <c r="D440" s="38">
        <v>2</v>
      </c>
    </row>
    <row r="441" spans="1:4" x14ac:dyDescent="0.2">
      <c r="A441" s="103" t="str">
        <f t="shared" si="136"/>
        <v>2000_2_InIN</v>
      </c>
      <c r="B441" s="37" t="s">
        <v>134</v>
      </c>
      <c r="C441" s="37" t="s">
        <v>113</v>
      </c>
      <c r="D441" s="38">
        <v>2</v>
      </c>
    </row>
    <row r="442" spans="1:4" x14ac:dyDescent="0.2">
      <c r="A442" s="103" t="str">
        <f t="shared" si="136"/>
        <v>2000_2_f4_1</v>
      </c>
      <c r="B442" s="37" t="s">
        <v>134</v>
      </c>
      <c r="C442" s="37" t="s">
        <v>43</v>
      </c>
      <c r="D442" s="38">
        <v>2</v>
      </c>
    </row>
    <row r="443" spans="1:4" x14ac:dyDescent="0.2">
      <c r="A443" s="103" t="str">
        <f t="shared" si="136"/>
        <v>2000_2_f4_2</v>
      </c>
      <c r="B443" s="37" t="s">
        <v>134</v>
      </c>
      <c r="C443" s="37" t="s">
        <v>44</v>
      </c>
      <c r="D443" s="38">
        <v>2</v>
      </c>
    </row>
    <row r="444" spans="1:4" x14ac:dyDescent="0.2">
      <c r="A444" s="103" t="str">
        <f t="shared" si="136"/>
        <v>2000_2_f4_3</v>
      </c>
      <c r="B444" s="37" t="s">
        <v>134</v>
      </c>
      <c r="C444" s="37" t="s">
        <v>100</v>
      </c>
      <c r="D444" s="38">
        <v>2</v>
      </c>
    </row>
    <row r="445" spans="1:4" x14ac:dyDescent="0.2">
      <c r="A445" s="103" t="str">
        <f t="shared" si="136"/>
        <v>2000_2_f4_4</v>
      </c>
      <c r="B445" s="37" t="s">
        <v>134</v>
      </c>
      <c r="C445" s="37" t="s">
        <v>102</v>
      </c>
      <c r="D445" s="38">
        <v>2</v>
      </c>
    </row>
    <row r="446" spans="1:4" x14ac:dyDescent="0.2">
      <c r="A446" s="103" t="str">
        <f t="shared" si="136"/>
        <v>2000_2_f60_1</v>
      </c>
      <c r="B446" s="37" t="s">
        <v>134</v>
      </c>
      <c r="C446" s="37" t="s">
        <v>109</v>
      </c>
      <c r="D446" s="38">
        <v>0</v>
      </c>
    </row>
    <row r="447" spans="1:4" x14ac:dyDescent="0.2">
      <c r="A447" s="103" t="str">
        <f t="shared" si="136"/>
        <v>2000_2_f61_1</v>
      </c>
      <c r="B447" s="37" t="s">
        <v>134</v>
      </c>
      <c r="C447" s="37" t="s">
        <v>110</v>
      </c>
      <c r="D447" s="38">
        <v>0</v>
      </c>
    </row>
    <row r="448" spans="1:4" x14ac:dyDescent="0.2">
      <c r="A448" s="103" t="str">
        <f t="shared" si="136"/>
        <v>2000_2_lagE</v>
      </c>
      <c r="B448" s="37" t="s">
        <v>134</v>
      </c>
      <c r="C448" s="37" t="s">
        <v>226</v>
      </c>
      <c r="D448" s="38">
        <v>2</v>
      </c>
    </row>
    <row r="449" spans="1:4" x14ac:dyDescent="0.2">
      <c r="A449" s="103" t="str">
        <f t="shared" si="136"/>
        <v>2000_2_lagI</v>
      </c>
      <c r="B449" s="37" t="s">
        <v>134</v>
      </c>
      <c r="C449" s="37" t="s">
        <v>227</v>
      </c>
      <c r="D449" s="38">
        <v>2</v>
      </c>
    </row>
    <row r="450" spans="1:4" x14ac:dyDescent="0.2">
      <c r="A450" s="103" t="str">
        <f t="shared" si="136"/>
        <v>2000_4_f9_1</v>
      </c>
      <c r="B450" s="37" t="s">
        <v>118</v>
      </c>
      <c r="C450" s="37" t="s">
        <v>4</v>
      </c>
      <c r="D450" s="38">
        <v>2</v>
      </c>
    </row>
    <row r="451" spans="1:4" x14ac:dyDescent="0.2">
      <c r="A451" s="103" t="str">
        <f t="shared" ref="A451:A514" si="137">CONCATENATE(B451,"_",C451)</f>
        <v>2000_4_f9_2</v>
      </c>
      <c r="B451" s="37" t="s">
        <v>118</v>
      </c>
      <c r="C451" s="37" t="s">
        <v>5</v>
      </c>
      <c r="D451" s="38">
        <v>2</v>
      </c>
    </row>
    <row r="452" spans="1:4" x14ac:dyDescent="0.2">
      <c r="A452" s="103" t="str">
        <f t="shared" si="137"/>
        <v>2000_4_f9_3</v>
      </c>
      <c r="B452" s="37" t="s">
        <v>118</v>
      </c>
      <c r="C452" s="37" t="s">
        <v>6</v>
      </c>
      <c r="D452" s="38">
        <v>2</v>
      </c>
    </row>
    <row r="453" spans="1:4" x14ac:dyDescent="0.2">
      <c r="A453" s="103" t="str">
        <f t="shared" si="137"/>
        <v>2000_4_f9_4</v>
      </c>
      <c r="B453" s="37" t="s">
        <v>118</v>
      </c>
      <c r="C453" s="37" t="s">
        <v>7</v>
      </c>
      <c r="D453" s="38">
        <v>2</v>
      </c>
    </row>
    <row r="454" spans="1:4" x14ac:dyDescent="0.2">
      <c r="A454" s="103" t="str">
        <f t="shared" si="137"/>
        <v>2000_4_f12_3</v>
      </c>
      <c r="B454" s="37" t="s">
        <v>118</v>
      </c>
      <c r="C454" s="37" t="s">
        <v>3</v>
      </c>
      <c r="D454" s="38">
        <v>0</v>
      </c>
    </row>
    <row r="455" spans="1:4" x14ac:dyDescent="0.2">
      <c r="A455" s="103" t="str">
        <f t="shared" si="137"/>
        <v>2000_4_f61_2</v>
      </c>
      <c r="B455" s="37" t="s">
        <v>118</v>
      </c>
      <c r="C455" s="37" t="s">
        <v>111</v>
      </c>
      <c r="D455" s="38">
        <v>0</v>
      </c>
    </row>
    <row r="456" spans="1:4" x14ac:dyDescent="0.2">
      <c r="A456" s="103" t="str">
        <f t="shared" si="137"/>
        <v>2000_4_InEI</v>
      </c>
      <c r="B456" s="37" t="s">
        <v>118</v>
      </c>
      <c r="C456" s="37" t="s">
        <v>107</v>
      </c>
      <c r="D456" s="38">
        <v>2</v>
      </c>
    </row>
    <row r="457" spans="1:4" x14ac:dyDescent="0.2">
      <c r="A457" s="103" t="str">
        <f t="shared" si="137"/>
        <v>2000_4_InIN</v>
      </c>
      <c r="B457" s="37" t="s">
        <v>118</v>
      </c>
      <c r="C457" s="37" t="s">
        <v>113</v>
      </c>
      <c r="D457" s="38">
        <v>2</v>
      </c>
    </row>
    <row r="458" spans="1:4" x14ac:dyDescent="0.2">
      <c r="A458" s="103" t="str">
        <f t="shared" si="137"/>
        <v>2000_4_f4_1</v>
      </c>
      <c r="B458" s="37" t="s">
        <v>118</v>
      </c>
      <c r="C458" s="37" t="s">
        <v>43</v>
      </c>
      <c r="D458" s="38">
        <v>2</v>
      </c>
    </row>
    <row r="459" spans="1:4" x14ac:dyDescent="0.2">
      <c r="A459" s="103" t="str">
        <f t="shared" si="137"/>
        <v>2000_4_f4_2</v>
      </c>
      <c r="B459" s="37" t="s">
        <v>118</v>
      </c>
      <c r="C459" s="37" t="s">
        <v>44</v>
      </c>
      <c r="D459" s="38">
        <v>2</v>
      </c>
    </row>
    <row r="460" spans="1:4" x14ac:dyDescent="0.2">
      <c r="A460" s="103" t="str">
        <f t="shared" si="137"/>
        <v>2000_4_f4_3</v>
      </c>
      <c r="B460" s="37" t="s">
        <v>118</v>
      </c>
      <c r="C460" s="37" t="s">
        <v>100</v>
      </c>
      <c r="D460" s="38">
        <v>2</v>
      </c>
    </row>
    <row r="461" spans="1:4" x14ac:dyDescent="0.2">
      <c r="A461" s="103" t="str">
        <f t="shared" si="137"/>
        <v>2000_4_f4_4</v>
      </c>
      <c r="B461" s="37" t="s">
        <v>118</v>
      </c>
      <c r="C461" s="37" t="s">
        <v>102</v>
      </c>
      <c r="D461" s="38">
        <v>2</v>
      </c>
    </row>
    <row r="462" spans="1:4" x14ac:dyDescent="0.2">
      <c r="A462" s="103" t="str">
        <f t="shared" si="137"/>
        <v>2000_4_f60_1</v>
      </c>
      <c r="B462" s="37" t="s">
        <v>118</v>
      </c>
      <c r="C462" s="37" t="s">
        <v>109</v>
      </c>
      <c r="D462" s="38">
        <v>0</v>
      </c>
    </row>
    <row r="463" spans="1:4" x14ac:dyDescent="0.2">
      <c r="A463" s="103" t="str">
        <f t="shared" si="137"/>
        <v>2000_4_f61_1</v>
      </c>
      <c r="B463" s="37" t="s">
        <v>118</v>
      </c>
      <c r="C463" s="37" t="s">
        <v>110</v>
      </c>
      <c r="D463" s="38">
        <v>0</v>
      </c>
    </row>
    <row r="464" spans="1:4" x14ac:dyDescent="0.2">
      <c r="A464" s="103" t="str">
        <f t="shared" si="137"/>
        <v>2000_4_lagE</v>
      </c>
      <c r="B464" s="37" t="s">
        <v>118</v>
      </c>
      <c r="C464" s="37" t="s">
        <v>226</v>
      </c>
      <c r="D464" s="38">
        <v>2</v>
      </c>
    </row>
    <row r="465" spans="1:4" x14ac:dyDescent="0.2">
      <c r="A465" s="103" t="str">
        <f t="shared" si="137"/>
        <v>2000_4_lagI</v>
      </c>
      <c r="B465" s="37" t="s">
        <v>118</v>
      </c>
      <c r="C465" s="37" t="s">
        <v>227</v>
      </c>
      <c r="D465" s="38">
        <v>2</v>
      </c>
    </row>
    <row r="466" spans="1:4" x14ac:dyDescent="0.2">
      <c r="A466" s="103" t="str">
        <f t="shared" si="137"/>
        <v>2001_2_f9_1</v>
      </c>
      <c r="B466" s="37" t="s">
        <v>135</v>
      </c>
      <c r="C466" s="37" t="s">
        <v>4</v>
      </c>
      <c r="D466" s="38">
        <v>2</v>
      </c>
    </row>
    <row r="467" spans="1:4" x14ac:dyDescent="0.2">
      <c r="A467" s="103" t="str">
        <f t="shared" si="137"/>
        <v>2001_2_f9_2</v>
      </c>
      <c r="B467" s="37" t="s">
        <v>135</v>
      </c>
      <c r="C467" s="37" t="s">
        <v>5</v>
      </c>
      <c r="D467" s="38">
        <v>2</v>
      </c>
    </row>
    <row r="468" spans="1:4" x14ac:dyDescent="0.2">
      <c r="A468" s="103" t="str">
        <f t="shared" si="137"/>
        <v>2001_2_f9_3</v>
      </c>
      <c r="B468" s="37" t="s">
        <v>135</v>
      </c>
      <c r="C468" s="37" t="s">
        <v>6</v>
      </c>
      <c r="D468" s="38">
        <v>2</v>
      </c>
    </row>
    <row r="469" spans="1:4" x14ac:dyDescent="0.2">
      <c r="A469" s="103" t="str">
        <f t="shared" si="137"/>
        <v>2001_2_f9_4</v>
      </c>
      <c r="B469" s="37" t="s">
        <v>135</v>
      </c>
      <c r="C469" s="37" t="s">
        <v>7</v>
      </c>
      <c r="D469" s="38">
        <v>2</v>
      </c>
    </row>
    <row r="470" spans="1:4" x14ac:dyDescent="0.2">
      <c r="A470" s="103" t="str">
        <f t="shared" si="137"/>
        <v>2001_2_f12_3</v>
      </c>
      <c r="B470" s="37" t="s">
        <v>135</v>
      </c>
      <c r="C470" s="37" t="s">
        <v>3</v>
      </c>
      <c r="D470" s="38">
        <v>0</v>
      </c>
    </row>
    <row r="471" spans="1:4" x14ac:dyDescent="0.2">
      <c r="A471" s="103" t="str">
        <f t="shared" si="137"/>
        <v>2001_2_f61_2</v>
      </c>
      <c r="B471" s="37" t="s">
        <v>135</v>
      </c>
      <c r="C471" s="37" t="s">
        <v>111</v>
      </c>
      <c r="D471" s="38">
        <v>0</v>
      </c>
    </row>
    <row r="472" spans="1:4" x14ac:dyDescent="0.2">
      <c r="A472" s="103" t="str">
        <f t="shared" si="137"/>
        <v>2001_2_InEI</v>
      </c>
      <c r="B472" s="37" t="s">
        <v>135</v>
      </c>
      <c r="C472" s="37" t="s">
        <v>107</v>
      </c>
      <c r="D472" s="38">
        <v>2</v>
      </c>
    </row>
    <row r="473" spans="1:4" x14ac:dyDescent="0.2">
      <c r="A473" s="103" t="str">
        <f t="shared" si="137"/>
        <v>2001_2_InIN</v>
      </c>
      <c r="B473" s="37" t="s">
        <v>135</v>
      </c>
      <c r="C473" s="37" t="s">
        <v>113</v>
      </c>
      <c r="D473" s="38">
        <v>2</v>
      </c>
    </row>
    <row r="474" spans="1:4" x14ac:dyDescent="0.2">
      <c r="A474" s="103" t="str">
        <f t="shared" si="137"/>
        <v>2001_2_f4_1</v>
      </c>
      <c r="B474" s="37" t="s">
        <v>135</v>
      </c>
      <c r="C474" s="37" t="s">
        <v>43</v>
      </c>
      <c r="D474" s="38">
        <v>2</v>
      </c>
    </row>
    <row r="475" spans="1:4" x14ac:dyDescent="0.2">
      <c r="A475" s="103" t="str">
        <f t="shared" si="137"/>
        <v>2001_2_f4_2</v>
      </c>
      <c r="B475" s="37" t="s">
        <v>135</v>
      </c>
      <c r="C475" s="37" t="s">
        <v>44</v>
      </c>
      <c r="D475" s="38">
        <v>2</v>
      </c>
    </row>
    <row r="476" spans="1:4" x14ac:dyDescent="0.2">
      <c r="A476" s="103" t="str">
        <f t="shared" si="137"/>
        <v>2001_2_f4_3</v>
      </c>
      <c r="B476" s="37" t="s">
        <v>135</v>
      </c>
      <c r="C476" s="37" t="s">
        <v>100</v>
      </c>
      <c r="D476" s="38">
        <v>2</v>
      </c>
    </row>
    <row r="477" spans="1:4" x14ac:dyDescent="0.2">
      <c r="A477" s="103" t="str">
        <f t="shared" si="137"/>
        <v>2001_2_f4_4</v>
      </c>
      <c r="B477" s="37" t="s">
        <v>135</v>
      </c>
      <c r="C477" s="37" t="s">
        <v>102</v>
      </c>
      <c r="D477" s="38">
        <v>2</v>
      </c>
    </row>
    <row r="478" spans="1:4" x14ac:dyDescent="0.2">
      <c r="A478" s="103" t="str">
        <f t="shared" si="137"/>
        <v>2001_2_f60_1</v>
      </c>
      <c r="B478" s="37" t="s">
        <v>135</v>
      </c>
      <c r="C478" s="37" t="s">
        <v>109</v>
      </c>
      <c r="D478" s="38">
        <v>0</v>
      </c>
    </row>
    <row r="479" spans="1:4" x14ac:dyDescent="0.2">
      <c r="A479" s="103" t="str">
        <f t="shared" si="137"/>
        <v>2001_2_f61_1</v>
      </c>
      <c r="B479" s="37" t="s">
        <v>135</v>
      </c>
      <c r="C479" s="37" t="s">
        <v>110</v>
      </c>
      <c r="D479" s="38">
        <v>0</v>
      </c>
    </row>
    <row r="480" spans="1:4" x14ac:dyDescent="0.2">
      <c r="A480" s="103" t="str">
        <f t="shared" si="137"/>
        <v>2001_2_lagE</v>
      </c>
      <c r="B480" s="37" t="s">
        <v>135</v>
      </c>
      <c r="C480" s="37" t="s">
        <v>226</v>
      </c>
      <c r="D480" s="38">
        <v>2</v>
      </c>
    </row>
    <row r="481" spans="1:4" x14ac:dyDescent="0.2">
      <c r="A481" s="103" t="str">
        <f t="shared" si="137"/>
        <v>2001_2_lagI</v>
      </c>
      <c r="B481" s="37" t="s">
        <v>135</v>
      </c>
      <c r="C481" s="37" t="s">
        <v>227</v>
      </c>
      <c r="D481" s="38">
        <v>2</v>
      </c>
    </row>
    <row r="482" spans="1:4" x14ac:dyDescent="0.2">
      <c r="A482" s="103" t="str">
        <f t="shared" si="137"/>
        <v>2001_4_f9_1</v>
      </c>
      <c r="B482" s="37" t="s">
        <v>119</v>
      </c>
      <c r="C482" s="37" t="s">
        <v>4</v>
      </c>
      <c r="D482" s="38">
        <v>2</v>
      </c>
    </row>
    <row r="483" spans="1:4" x14ac:dyDescent="0.2">
      <c r="A483" s="103" t="str">
        <f t="shared" si="137"/>
        <v>2001_4_f9_2</v>
      </c>
      <c r="B483" s="37" t="s">
        <v>119</v>
      </c>
      <c r="C483" s="37" t="s">
        <v>5</v>
      </c>
      <c r="D483" s="38">
        <v>2</v>
      </c>
    </row>
    <row r="484" spans="1:4" x14ac:dyDescent="0.2">
      <c r="A484" s="103" t="str">
        <f t="shared" si="137"/>
        <v>2001_4_f9_3</v>
      </c>
      <c r="B484" s="37" t="s">
        <v>119</v>
      </c>
      <c r="C484" s="37" t="s">
        <v>6</v>
      </c>
      <c r="D484" s="38">
        <v>2</v>
      </c>
    </row>
    <row r="485" spans="1:4" x14ac:dyDescent="0.2">
      <c r="A485" s="103" t="str">
        <f t="shared" si="137"/>
        <v>2001_4_f9_4</v>
      </c>
      <c r="B485" s="37" t="s">
        <v>119</v>
      </c>
      <c r="C485" s="37" t="s">
        <v>7</v>
      </c>
      <c r="D485" s="38">
        <v>2</v>
      </c>
    </row>
    <row r="486" spans="1:4" x14ac:dyDescent="0.2">
      <c r="A486" s="103" t="str">
        <f t="shared" si="137"/>
        <v>2001_4_f12_3</v>
      </c>
      <c r="B486" s="37" t="s">
        <v>119</v>
      </c>
      <c r="C486" s="37" t="s">
        <v>3</v>
      </c>
      <c r="D486" s="38">
        <v>0</v>
      </c>
    </row>
    <row r="487" spans="1:4" x14ac:dyDescent="0.2">
      <c r="A487" s="103" t="str">
        <f t="shared" si="137"/>
        <v>2001_4_f61_2</v>
      </c>
      <c r="B487" s="37" t="s">
        <v>119</v>
      </c>
      <c r="C487" s="37" t="s">
        <v>111</v>
      </c>
      <c r="D487" s="38">
        <v>0</v>
      </c>
    </row>
    <row r="488" spans="1:4" x14ac:dyDescent="0.2">
      <c r="A488" s="103" t="str">
        <f t="shared" si="137"/>
        <v>2001_4_InEI</v>
      </c>
      <c r="B488" s="37" t="s">
        <v>119</v>
      </c>
      <c r="C488" s="37" t="s">
        <v>107</v>
      </c>
      <c r="D488" s="38">
        <v>2</v>
      </c>
    </row>
    <row r="489" spans="1:4" x14ac:dyDescent="0.2">
      <c r="A489" s="103" t="str">
        <f t="shared" si="137"/>
        <v>2001_4_InIN</v>
      </c>
      <c r="B489" s="37" t="s">
        <v>119</v>
      </c>
      <c r="C489" s="37" t="s">
        <v>113</v>
      </c>
      <c r="D489" s="38">
        <v>2</v>
      </c>
    </row>
    <row r="490" spans="1:4" x14ac:dyDescent="0.2">
      <c r="A490" s="103" t="str">
        <f t="shared" si="137"/>
        <v>2001_4_f4_1</v>
      </c>
      <c r="B490" s="37" t="s">
        <v>119</v>
      </c>
      <c r="C490" s="37" t="s">
        <v>43</v>
      </c>
      <c r="D490" s="38">
        <v>2</v>
      </c>
    </row>
    <row r="491" spans="1:4" x14ac:dyDescent="0.2">
      <c r="A491" s="103" t="str">
        <f t="shared" si="137"/>
        <v>2001_4_f4_2</v>
      </c>
      <c r="B491" s="37" t="s">
        <v>119</v>
      </c>
      <c r="C491" s="37" t="s">
        <v>44</v>
      </c>
      <c r="D491" s="38">
        <v>2</v>
      </c>
    </row>
    <row r="492" spans="1:4" x14ac:dyDescent="0.2">
      <c r="A492" s="103" t="str">
        <f t="shared" si="137"/>
        <v>2001_4_f4_3</v>
      </c>
      <c r="B492" s="37" t="s">
        <v>119</v>
      </c>
      <c r="C492" s="37" t="s">
        <v>100</v>
      </c>
      <c r="D492" s="38">
        <v>2</v>
      </c>
    </row>
    <row r="493" spans="1:4" x14ac:dyDescent="0.2">
      <c r="A493" s="103" t="str">
        <f t="shared" si="137"/>
        <v>2001_4_f4_4</v>
      </c>
      <c r="B493" s="37" t="s">
        <v>119</v>
      </c>
      <c r="C493" s="37" t="s">
        <v>102</v>
      </c>
      <c r="D493" s="38">
        <v>2</v>
      </c>
    </row>
    <row r="494" spans="1:4" x14ac:dyDescent="0.2">
      <c r="A494" s="103" t="str">
        <f t="shared" si="137"/>
        <v>2001_4_f60_1</v>
      </c>
      <c r="B494" s="37" t="s">
        <v>119</v>
      </c>
      <c r="C494" s="37" t="s">
        <v>109</v>
      </c>
      <c r="D494" s="38">
        <v>0</v>
      </c>
    </row>
    <row r="495" spans="1:4" x14ac:dyDescent="0.2">
      <c r="A495" s="103" t="str">
        <f t="shared" si="137"/>
        <v>2001_4_f61_1</v>
      </c>
      <c r="B495" s="37" t="s">
        <v>119</v>
      </c>
      <c r="C495" s="37" t="s">
        <v>110</v>
      </c>
      <c r="D495" s="38">
        <v>0</v>
      </c>
    </row>
    <row r="496" spans="1:4" x14ac:dyDescent="0.2">
      <c r="A496" s="103" t="str">
        <f t="shared" si="137"/>
        <v>2001_4_lagE</v>
      </c>
      <c r="B496" s="37" t="s">
        <v>119</v>
      </c>
      <c r="C496" s="37" t="s">
        <v>226</v>
      </c>
      <c r="D496" s="38">
        <v>2</v>
      </c>
    </row>
    <row r="497" spans="1:4" x14ac:dyDescent="0.2">
      <c r="A497" s="103" t="str">
        <f t="shared" si="137"/>
        <v>2001_4_lagI</v>
      </c>
      <c r="B497" s="37" t="s">
        <v>119</v>
      </c>
      <c r="C497" s="37" t="s">
        <v>227</v>
      </c>
      <c r="D497" s="38">
        <v>2</v>
      </c>
    </row>
    <row r="498" spans="1:4" x14ac:dyDescent="0.2">
      <c r="A498" s="103" t="str">
        <f t="shared" si="137"/>
        <v>2002_2_f9_1</v>
      </c>
      <c r="B498" s="37" t="s">
        <v>136</v>
      </c>
      <c r="C498" s="37" t="s">
        <v>4</v>
      </c>
      <c r="D498" s="38">
        <v>2</v>
      </c>
    </row>
    <row r="499" spans="1:4" x14ac:dyDescent="0.2">
      <c r="A499" s="103" t="str">
        <f t="shared" si="137"/>
        <v>2002_2_f9_2</v>
      </c>
      <c r="B499" s="37" t="s">
        <v>136</v>
      </c>
      <c r="C499" s="37" t="s">
        <v>5</v>
      </c>
      <c r="D499" s="38">
        <v>2</v>
      </c>
    </row>
    <row r="500" spans="1:4" x14ac:dyDescent="0.2">
      <c r="A500" s="103" t="str">
        <f t="shared" si="137"/>
        <v>2002_2_f9_3</v>
      </c>
      <c r="B500" s="37" t="s">
        <v>136</v>
      </c>
      <c r="C500" s="37" t="s">
        <v>6</v>
      </c>
      <c r="D500" s="38">
        <v>2</v>
      </c>
    </row>
    <row r="501" spans="1:4" x14ac:dyDescent="0.2">
      <c r="A501" s="103" t="str">
        <f t="shared" si="137"/>
        <v>2002_2_f9_4</v>
      </c>
      <c r="B501" s="37" t="s">
        <v>136</v>
      </c>
      <c r="C501" s="37" t="s">
        <v>7</v>
      </c>
      <c r="D501" s="38">
        <v>2</v>
      </c>
    </row>
    <row r="502" spans="1:4" x14ac:dyDescent="0.2">
      <c r="A502" s="103" t="str">
        <f t="shared" si="137"/>
        <v>2002_2_f12_3</v>
      </c>
      <c r="B502" s="37" t="s">
        <v>136</v>
      </c>
      <c r="C502" s="37" t="s">
        <v>3</v>
      </c>
      <c r="D502" s="38">
        <v>0</v>
      </c>
    </row>
    <row r="503" spans="1:4" x14ac:dyDescent="0.2">
      <c r="A503" s="103" t="str">
        <f t="shared" si="137"/>
        <v>2002_2_f61_2</v>
      </c>
      <c r="B503" s="37" t="s">
        <v>136</v>
      </c>
      <c r="C503" s="37" t="s">
        <v>111</v>
      </c>
      <c r="D503" s="38">
        <v>0</v>
      </c>
    </row>
    <row r="504" spans="1:4" x14ac:dyDescent="0.2">
      <c r="A504" s="103" t="str">
        <f t="shared" si="137"/>
        <v>2002_2_InEI</v>
      </c>
      <c r="B504" s="37" t="s">
        <v>136</v>
      </c>
      <c r="C504" s="37" t="s">
        <v>107</v>
      </c>
      <c r="D504" s="38">
        <v>2</v>
      </c>
    </row>
    <row r="505" spans="1:4" x14ac:dyDescent="0.2">
      <c r="A505" s="103" t="str">
        <f t="shared" si="137"/>
        <v>2002_2_InIN</v>
      </c>
      <c r="B505" s="37" t="s">
        <v>136</v>
      </c>
      <c r="C505" s="37" t="s">
        <v>113</v>
      </c>
      <c r="D505" s="38">
        <v>2</v>
      </c>
    </row>
    <row r="506" spans="1:4" x14ac:dyDescent="0.2">
      <c r="A506" s="103" t="str">
        <f t="shared" si="137"/>
        <v>2002_2_f4_1</v>
      </c>
      <c r="B506" s="37" t="s">
        <v>136</v>
      </c>
      <c r="C506" s="37" t="s">
        <v>43</v>
      </c>
      <c r="D506" s="38">
        <v>2</v>
      </c>
    </row>
    <row r="507" spans="1:4" x14ac:dyDescent="0.2">
      <c r="A507" s="103" t="str">
        <f t="shared" si="137"/>
        <v>2002_2_f4_2</v>
      </c>
      <c r="B507" s="37" t="s">
        <v>136</v>
      </c>
      <c r="C507" s="37" t="s">
        <v>44</v>
      </c>
      <c r="D507" s="38">
        <v>2</v>
      </c>
    </row>
    <row r="508" spans="1:4" x14ac:dyDescent="0.2">
      <c r="A508" s="103" t="str">
        <f t="shared" si="137"/>
        <v>2002_2_f4_3</v>
      </c>
      <c r="B508" s="37" t="s">
        <v>136</v>
      </c>
      <c r="C508" s="37" t="s">
        <v>100</v>
      </c>
      <c r="D508" s="38">
        <v>2</v>
      </c>
    </row>
    <row r="509" spans="1:4" x14ac:dyDescent="0.2">
      <c r="A509" s="103" t="str">
        <f t="shared" si="137"/>
        <v>2002_2_f4_4</v>
      </c>
      <c r="B509" s="37" t="s">
        <v>136</v>
      </c>
      <c r="C509" s="37" t="s">
        <v>102</v>
      </c>
      <c r="D509" s="38">
        <v>2</v>
      </c>
    </row>
    <row r="510" spans="1:4" x14ac:dyDescent="0.2">
      <c r="A510" s="103" t="str">
        <f t="shared" si="137"/>
        <v>2002_2_f60_1</v>
      </c>
      <c r="B510" s="37" t="s">
        <v>136</v>
      </c>
      <c r="C510" s="37" t="s">
        <v>109</v>
      </c>
      <c r="D510" s="38">
        <v>0</v>
      </c>
    </row>
    <row r="511" spans="1:4" x14ac:dyDescent="0.2">
      <c r="A511" s="103" t="str">
        <f t="shared" si="137"/>
        <v>2002_2_f61_1</v>
      </c>
      <c r="B511" s="37" t="s">
        <v>136</v>
      </c>
      <c r="C511" s="37" t="s">
        <v>110</v>
      </c>
      <c r="D511" s="38">
        <v>0</v>
      </c>
    </row>
    <row r="512" spans="1:4" x14ac:dyDescent="0.2">
      <c r="A512" s="103" t="str">
        <f t="shared" si="137"/>
        <v>2002_2_lagE</v>
      </c>
      <c r="B512" s="37" t="s">
        <v>136</v>
      </c>
      <c r="C512" s="37" t="s">
        <v>226</v>
      </c>
      <c r="D512" s="38">
        <v>2</v>
      </c>
    </row>
    <row r="513" spans="1:4" x14ac:dyDescent="0.2">
      <c r="A513" s="103" t="str">
        <f t="shared" si="137"/>
        <v>2002_2_lagI</v>
      </c>
      <c r="B513" s="37" t="s">
        <v>136</v>
      </c>
      <c r="C513" s="37" t="s">
        <v>227</v>
      </c>
      <c r="D513" s="38">
        <v>2</v>
      </c>
    </row>
    <row r="514" spans="1:4" x14ac:dyDescent="0.2">
      <c r="A514" s="103" t="str">
        <f t="shared" si="137"/>
        <v>2002_4_f9_1</v>
      </c>
      <c r="B514" s="37" t="s">
        <v>120</v>
      </c>
      <c r="C514" s="37" t="s">
        <v>4</v>
      </c>
      <c r="D514" s="38">
        <v>2</v>
      </c>
    </row>
    <row r="515" spans="1:4" x14ac:dyDescent="0.2">
      <c r="A515" s="103" t="str">
        <f t="shared" ref="A515:A578" si="138">CONCATENATE(B515,"_",C515)</f>
        <v>2002_4_f9_2</v>
      </c>
      <c r="B515" s="37" t="s">
        <v>120</v>
      </c>
      <c r="C515" s="37" t="s">
        <v>5</v>
      </c>
      <c r="D515" s="38">
        <v>2</v>
      </c>
    </row>
    <row r="516" spans="1:4" x14ac:dyDescent="0.2">
      <c r="A516" s="103" t="str">
        <f t="shared" si="138"/>
        <v>2002_4_f9_3</v>
      </c>
      <c r="B516" s="37" t="s">
        <v>120</v>
      </c>
      <c r="C516" s="37" t="s">
        <v>6</v>
      </c>
      <c r="D516" s="38">
        <v>2</v>
      </c>
    </row>
    <row r="517" spans="1:4" x14ac:dyDescent="0.2">
      <c r="A517" s="103" t="str">
        <f t="shared" si="138"/>
        <v>2002_4_f9_4</v>
      </c>
      <c r="B517" s="37" t="s">
        <v>120</v>
      </c>
      <c r="C517" s="37" t="s">
        <v>7</v>
      </c>
      <c r="D517" s="38">
        <v>2</v>
      </c>
    </row>
    <row r="518" spans="1:4" x14ac:dyDescent="0.2">
      <c r="A518" s="103" t="str">
        <f t="shared" si="138"/>
        <v>2002_4_f12_3</v>
      </c>
      <c r="B518" s="37" t="s">
        <v>120</v>
      </c>
      <c r="C518" s="37" t="s">
        <v>3</v>
      </c>
      <c r="D518" s="38">
        <v>0</v>
      </c>
    </row>
    <row r="519" spans="1:4" x14ac:dyDescent="0.2">
      <c r="A519" s="103" t="str">
        <f t="shared" si="138"/>
        <v>2002_4_f61_2</v>
      </c>
      <c r="B519" s="37" t="s">
        <v>120</v>
      </c>
      <c r="C519" s="37" t="s">
        <v>111</v>
      </c>
      <c r="D519" s="38">
        <v>0</v>
      </c>
    </row>
    <row r="520" spans="1:4" x14ac:dyDescent="0.2">
      <c r="A520" s="103" t="str">
        <f t="shared" si="138"/>
        <v>2002_4_InEI</v>
      </c>
      <c r="B520" s="37" t="s">
        <v>120</v>
      </c>
      <c r="C520" s="37" t="s">
        <v>107</v>
      </c>
      <c r="D520" s="38">
        <v>2</v>
      </c>
    </row>
    <row r="521" spans="1:4" x14ac:dyDescent="0.2">
      <c r="A521" s="103" t="str">
        <f t="shared" si="138"/>
        <v>2002_4_InIN</v>
      </c>
      <c r="B521" s="37" t="s">
        <v>120</v>
      </c>
      <c r="C521" s="37" t="s">
        <v>113</v>
      </c>
      <c r="D521" s="38">
        <v>2</v>
      </c>
    </row>
    <row r="522" spans="1:4" x14ac:dyDescent="0.2">
      <c r="A522" s="103" t="str">
        <f t="shared" si="138"/>
        <v>2002_4_f4_1</v>
      </c>
      <c r="B522" s="37" t="s">
        <v>120</v>
      </c>
      <c r="C522" s="37" t="s">
        <v>43</v>
      </c>
      <c r="D522" s="38">
        <v>2</v>
      </c>
    </row>
    <row r="523" spans="1:4" x14ac:dyDescent="0.2">
      <c r="A523" s="103" t="str">
        <f t="shared" si="138"/>
        <v>2002_4_f4_2</v>
      </c>
      <c r="B523" s="37" t="s">
        <v>120</v>
      </c>
      <c r="C523" s="37" t="s">
        <v>44</v>
      </c>
      <c r="D523" s="38">
        <v>2</v>
      </c>
    </row>
    <row r="524" spans="1:4" x14ac:dyDescent="0.2">
      <c r="A524" s="103" t="str">
        <f t="shared" si="138"/>
        <v>2002_4_f4_3</v>
      </c>
      <c r="B524" s="37" t="s">
        <v>120</v>
      </c>
      <c r="C524" s="37" t="s">
        <v>100</v>
      </c>
      <c r="D524" s="38">
        <v>2</v>
      </c>
    </row>
    <row r="525" spans="1:4" x14ac:dyDescent="0.2">
      <c r="A525" s="103" t="str">
        <f t="shared" si="138"/>
        <v>2002_4_f4_4</v>
      </c>
      <c r="B525" s="37" t="s">
        <v>120</v>
      </c>
      <c r="C525" s="37" t="s">
        <v>102</v>
      </c>
      <c r="D525" s="38">
        <v>2</v>
      </c>
    </row>
    <row r="526" spans="1:4" x14ac:dyDescent="0.2">
      <c r="A526" s="103" t="str">
        <f t="shared" si="138"/>
        <v>2002_4_f60_1</v>
      </c>
      <c r="B526" s="37" t="s">
        <v>120</v>
      </c>
      <c r="C526" s="37" t="s">
        <v>109</v>
      </c>
      <c r="D526" s="38">
        <v>0</v>
      </c>
    </row>
    <row r="527" spans="1:4" x14ac:dyDescent="0.2">
      <c r="A527" s="103" t="str">
        <f t="shared" si="138"/>
        <v>2002_4_f61_1</v>
      </c>
      <c r="B527" s="37" t="s">
        <v>120</v>
      </c>
      <c r="C527" s="37" t="s">
        <v>110</v>
      </c>
      <c r="D527" s="38">
        <v>0</v>
      </c>
    </row>
    <row r="528" spans="1:4" x14ac:dyDescent="0.2">
      <c r="A528" s="103" t="str">
        <f t="shared" si="138"/>
        <v>2002_4_lagE</v>
      </c>
      <c r="B528" s="37" t="s">
        <v>120</v>
      </c>
      <c r="C528" s="37" t="s">
        <v>226</v>
      </c>
      <c r="D528" s="38">
        <v>2</v>
      </c>
    </row>
    <row r="529" spans="1:4" x14ac:dyDescent="0.2">
      <c r="A529" s="103" t="str">
        <f t="shared" si="138"/>
        <v>2002_4_lagI</v>
      </c>
      <c r="B529" s="37" t="s">
        <v>120</v>
      </c>
      <c r="C529" s="37" t="s">
        <v>227</v>
      </c>
      <c r="D529" s="38">
        <v>2</v>
      </c>
    </row>
    <row r="530" spans="1:4" x14ac:dyDescent="0.2">
      <c r="A530" s="103" t="str">
        <f t="shared" si="138"/>
        <v>2003_2_f9_1</v>
      </c>
      <c r="B530" s="37" t="s">
        <v>137</v>
      </c>
      <c r="C530" s="37" t="s">
        <v>4</v>
      </c>
      <c r="D530" s="38">
        <v>2</v>
      </c>
    </row>
    <row r="531" spans="1:4" x14ac:dyDescent="0.2">
      <c r="A531" s="103" t="str">
        <f t="shared" si="138"/>
        <v>2003_2_f9_2</v>
      </c>
      <c r="B531" s="37" t="s">
        <v>137</v>
      </c>
      <c r="C531" s="37" t="s">
        <v>5</v>
      </c>
      <c r="D531" s="38">
        <v>2</v>
      </c>
    </row>
    <row r="532" spans="1:4" x14ac:dyDescent="0.2">
      <c r="A532" s="103" t="str">
        <f t="shared" si="138"/>
        <v>2003_2_f9_3</v>
      </c>
      <c r="B532" s="37" t="s">
        <v>137</v>
      </c>
      <c r="C532" s="37" t="s">
        <v>6</v>
      </c>
      <c r="D532" s="38">
        <v>2</v>
      </c>
    </row>
    <row r="533" spans="1:4" x14ac:dyDescent="0.2">
      <c r="A533" s="103" t="str">
        <f t="shared" si="138"/>
        <v>2003_2_f9_4</v>
      </c>
      <c r="B533" s="37" t="s">
        <v>137</v>
      </c>
      <c r="C533" s="37" t="s">
        <v>7</v>
      </c>
      <c r="D533" s="38">
        <v>2</v>
      </c>
    </row>
    <row r="534" spans="1:4" x14ac:dyDescent="0.2">
      <c r="A534" s="103" t="str">
        <f t="shared" si="138"/>
        <v>2003_2_f12_3</v>
      </c>
      <c r="B534" s="37" t="s">
        <v>137</v>
      </c>
      <c r="C534" s="37" t="s">
        <v>3</v>
      </c>
      <c r="D534" s="38">
        <v>0</v>
      </c>
    </row>
    <row r="535" spans="1:4" x14ac:dyDescent="0.2">
      <c r="A535" s="103" t="str">
        <f t="shared" si="138"/>
        <v>2003_2_f61_2</v>
      </c>
      <c r="B535" s="37" t="s">
        <v>137</v>
      </c>
      <c r="C535" s="37" t="s">
        <v>111</v>
      </c>
      <c r="D535" s="38">
        <v>0</v>
      </c>
    </row>
    <row r="536" spans="1:4" x14ac:dyDescent="0.2">
      <c r="A536" s="103" t="str">
        <f t="shared" si="138"/>
        <v>2003_2_InEI</v>
      </c>
      <c r="B536" s="37" t="s">
        <v>137</v>
      </c>
      <c r="C536" s="37" t="s">
        <v>107</v>
      </c>
      <c r="D536" s="38">
        <v>2</v>
      </c>
    </row>
    <row r="537" spans="1:4" x14ac:dyDescent="0.2">
      <c r="A537" s="103" t="str">
        <f t="shared" si="138"/>
        <v>2003_2_InIN</v>
      </c>
      <c r="B537" s="37" t="s">
        <v>137</v>
      </c>
      <c r="C537" s="37" t="s">
        <v>113</v>
      </c>
      <c r="D537" s="38">
        <v>2</v>
      </c>
    </row>
    <row r="538" spans="1:4" x14ac:dyDescent="0.2">
      <c r="A538" s="103" t="str">
        <f t="shared" si="138"/>
        <v>2003_2_f4_1</v>
      </c>
      <c r="B538" s="37" t="s">
        <v>137</v>
      </c>
      <c r="C538" s="37" t="s">
        <v>43</v>
      </c>
      <c r="D538" s="38">
        <v>2</v>
      </c>
    </row>
    <row r="539" spans="1:4" x14ac:dyDescent="0.2">
      <c r="A539" s="103" t="str">
        <f t="shared" si="138"/>
        <v>2003_2_f4_2</v>
      </c>
      <c r="B539" s="37" t="s">
        <v>137</v>
      </c>
      <c r="C539" s="37" t="s">
        <v>44</v>
      </c>
      <c r="D539" s="38">
        <v>2</v>
      </c>
    </row>
    <row r="540" spans="1:4" x14ac:dyDescent="0.2">
      <c r="A540" s="103" t="str">
        <f t="shared" si="138"/>
        <v>2003_2_f4_3</v>
      </c>
      <c r="B540" s="37" t="s">
        <v>137</v>
      </c>
      <c r="C540" s="37" t="s">
        <v>100</v>
      </c>
      <c r="D540" s="38">
        <v>2</v>
      </c>
    </row>
    <row r="541" spans="1:4" x14ac:dyDescent="0.2">
      <c r="A541" s="103" t="str">
        <f t="shared" si="138"/>
        <v>2003_2_f4_4</v>
      </c>
      <c r="B541" s="37" t="s">
        <v>137</v>
      </c>
      <c r="C541" s="37" t="s">
        <v>102</v>
      </c>
      <c r="D541" s="38">
        <v>2</v>
      </c>
    </row>
    <row r="542" spans="1:4" x14ac:dyDescent="0.2">
      <c r="A542" s="103" t="str">
        <f t="shared" si="138"/>
        <v>2003_2_f60_1</v>
      </c>
      <c r="B542" s="37" t="s">
        <v>137</v>
      </c>
      <c r="C542" s="37" t="s">
        <v>109</v>
      </c>
      <c r="D542" s="38">
        <v>0</v>
      </c>
    </row>
    <row r="543" spans="1:4" x14ac:dyDescent="0.2">
      <c r="A543" s="103" t="str">
        <f t="shared" si="138"/>
        <v>2003_2_f61_1</v>
      </c>
      <c r="B543" s="37" t="s">
        <v>137</v>
      </c>
      <c r="C543" s="37" t="s">
        <v>110</v>
      </c>
      <c r="D543" s="38">
        <v>0</v>
      </c>
    </row>
    <row r="544" spans="1:4" x14ac:dyDescent="0.2">
      <c r="A544" s="103" t="str">
        <f t="shared" si="138"/>
        <v>2003_2_lagE</v>
      </c>
      <c r="B544" s="37" t="s">
        <v>137</v>
      </c>
      <c r="C544" s="37" t="s">
        <v>226</v>
      </c>
      <c r="D544" s="38">
        <v>2</v>
      </c>
    </row>
    <row r="545" spans="1:4" x14ac:dyDescent="0.2">
      <c r="A545" s="103" t="str">
        <f t="shared" si="138"/>
        <v>2003_2_lagI</v>
      </c>
      <c r="B545" s="37" t="s">
        <v>137</v>
      </c>
      <c r="C545" s="37" t="s">
        <v>227</v>
      </c>
      <c r="D545" s="38">
        <v>2</v>
      </c>
    </row>
    <row r="546" spans="1:4" x14ac:dyDescent="0.2">
      <c r="A546" s="103" t="str">
        <f t="shared" si="138"/>
        <v>2003_4_f9_1</v>
      </c>
      <c r="B546" s="37" t="s">
        <v>121</v>
      </c>
      <c r="C546" s="37" t="s">
        <v>4</v>
      </c>
      <c r="D546" s="38">
        <v>2</v>
      </c>
    </row>
    <row r="547" spans="1:4" x14ac:dyDescent="0.2">
      <c r="A547" s="103" t="str">
        <f t="shared" si="138"/>
        <v>2003_4_f9_2</v>
      </c>
      <c r="B547" s="37" t="s">
        <v>121</v>
      </c>
      <c r="C547" s="37" t="s">
        <v>5</v>
      </c>
      <c r="D547" s="38">
        <v>2</v>
      </c>
    </row>
    <row r="548" spans="1:4" x14ac:dyDescent="0.2">
      <c r="A548" s="103" t="str">
        <f t="shared" si="138"/>
        <v>2003_4_f9_3</v>
      </c>
      <c r="B548" s="37" t="s">
        <v>121</v>
      </c>
      <c r="C548" s="37" t="s">
        <v>6</v>
      </c>
      <c r="D548" s="38">
        <v>2</v>
      </c>
    </row>
    <row r="549" spans="1:4" x14ac:dyDescent="0.2">
      <c r="A549" s="103" t="str">
        <f t="shared" si="138"/>
        <v>2003_4_f9_4</v>
      </c>
      <c r="B549" s="37" t="s">
        <v>121</v>
      </c>
      <c r="C549" s="37" t="s">
        <v>7</v>
      </c>
      <c r="D549" s="38">
        <v>2</v>
      </c>
    </row>
    <row r="550" spans="1:4" x14ac:dyDescent="0.2">
      <c r="A550" s="103" t="str">
        <f t="shared" si="138"/>
        <v>2003_4_f12_3</v>
      </c>
      <c r="B550" s="37" t="s">
        <v>121</v>
      </c>
      <c r="C550" s="37" t="s">
        <v>3</v>
      </c>
      <c r="D550" s="38">
        <v>0</v>
      </c>
    </row>
    <row r="551" spans="1:4" x14ac:dyDescent="0.2">
      <c r="A551" s="103" t="str">
        <f t="shared" si="138"/>
        <v>2003_4_f61_2</v>
      </c>
      <c r="B551" s="37" t="s">
        <v>121</v>
      </c>
      <c r="C551" s="37" t="s">
        <v>111</v>
      </c>
      <c r="D551" s="38">
        <v>0</v>
      </c>
    </row>
    <row r="552" spans="1:4" x14ac:dyDescent="0.2">
      <c r="A552" s="103" t="str">
        <f t="shared" si="138"/>
        <v>2003_4_InEI</v>
      </c>
      <c r="B552" s="37" t="s">
        <v>121</v>
      </c>
      <c r="C552" s="37" t="s">
        <v>107</v>
      </c>
      <c r="D552" s="38">
        <v>2</v>
      </c>
    </row>
    <row r="553" spans="1:4" x14ac:dyDescent="0.2">
      <c r="A553" s="103" t="str">
        <f t="shared" si="138"/>
        <v>2003_4_InIN</v>
      </c>
      <c r="B553" s="37" t="s">
        <v>121</v>
      </c>
      <c r="C553" s="37" t="s">
        <v>113</v>
      </c>
      <c r="D553" s="38">
        <v>2</v>
      </c>
    </row>
    <row r="554" spans="1:4" x14ac:dyDescent="0.2">
      <c r="A554" s="103" t="str">
        <f t="shared" si="138"/>
        <v>2003_4_f4_1</v>
      </c>
      <c r="B554" s="37" t="s">
        <v>121</v>
      </c>
      <c r="C554" s="37" t="s">
        <v>43</v>
      </c>
      <c r="D554" s="38">
        <v>2</v>
      </c>
    </row>
    <row r="555" spans="1:4" x14ac:dyDescent="0.2">
      <c r="A555" s="103" t="str">
        <f t="shared" si="138"/>
        <v>2003_4_f4_2</v>
      </c>
      <c r="B555" s="37" t="s">
        <v>121</v>
      </c>
      <c r="C555" s="37" t="s">
        <v>44</v>
      </c>
      <c r="D555" s="38">
        <v>2</v>
      </c>
    </row>
    <row r="556" spans="1:4" x14ac:dyDescent="0.2">
      <c r="A556" s="103" t="str">
        <f t="shared" si="138"/>
        <v>2003_4_f4_3</v>
      </c>
      <c r="B556" s="37" t="s">
        <v>121</v>
      </c>
      <c r="C556" s="37" t="s">
        <v>100</v>
      </c>
      <c r="D556" s="38">
        <v>2</v>
      </c>
    </row>
    <row r="557" spans="1:4" x14ac:dyDescent="0.2">
      <c r="A557" s="103" t="str">
        <f t="shared" si="138"/>
        <v>2003_4_f4_4</v>
      </c>
      <c r="B557" s="37" t="s">
        <v>121</v>
      </c>
      <c r="C557" s="37" t="s">
        <v>102</v>
      </c>
      <c r="D557" s="38">
        <v>2</v>
      </c>
    </row>
    <row r="558" spans="1:4" x14ac:dyDescent="0.2">
      <c r="A558" s="103" t="str">
        <f t="shared" si="138"/>
        <v>2003_4_f60_1</v>
      </c>
      <c r="B558" s="37" t="s">
        <v>121</v>
      </c>
      <c r="C558" s="37" t="s">
        <v>109</v>
      </c>
      <c r="D558" s="38">
        <v>0</v>
      </c>
    </row>
    <row r="559" spans="1:4" x14ac:dyDescent="0.2">
      <c r="A559" s="103" t="str">
        <f t="shared" si="138"/>
        <v>2003_4_f61_1</v>
      </c>
      <c r="B559" s="37" t="s">
        <v>121</v>
      </c>
      <c r="C559" s="37" t="s">
        <v>110</v>
      </c>
      <c r="D559" s="38">
        <v>0</v>
      </c>
    </row>
    <row r="560" spans="1:4" x14ac:dyDescent="0.2">
      <c r="A560" s="103" t="str">
        <f t="shared" si="138"/>
        <v>2003_4_lagE</v>
      </c>
      <c r="B560" s="37" t="s">
        <v>121</v>
      </c>
      <c r="C560" s="37" t="s">
        <v>226</v>
      </c>
      <c r="D560" s="38">
        <v>2</v>
      </c>
    </row>
    <row r="561" spans="1:4" x14ac:dyDescent="0.2">
      <c r="A561" s="103" t="str">
        <f t="shared" si="138"/>
        <v>2003_4_lagI</v>
      </c>
      <c r="B561" s="37" t="s">
        <v>121</v>
      </c>
      <c r="C561" s="37" t="s">
        <v>227</v>
      </c>
      <c r="D561" s="38">
        <v>2</v>
      </c>
    </row>
    <row r="562" spans="1:4" x14ac:dyDescent="0.2">
      <c r="A562" s="103" t="str">
        <f t="shared" si="138"/>
        <v>2004_2_f9_1</v>
      </c>
      <c r="B562" s="37" t="s">
        <v>138</v>
      </c>
      <c r="C562" s="37" t="s">
        <v>4</v>
      </c>
      <c r="D562" s="38">
        <v>2</v>
      </c>
    </row>
    <row r="563" spans="1:4" x14ac:dyDescent="0.2">
      <c r="A563" s="103" t="str">
        <f t="shared" si="138"/>
        <v>2004_2_f9_2</v>
      </c>
      <c r="B563" s="37" t="s">
        <v>138</v>
      </c>
      <c r="C563" s="37" t="s">
        <v>5</v>
      </c>
      <c r="D563" s="38">
        <v>2</v>
      </c>
    </row>
    <row r="564" spans="1:4" x14ac:dyDescent="0.2">
      <c r="A564" s="103" t="str">
        <f t="shared" si="138"/>
        <v>2004_2_f9_3</v>
      </c>
      <c r="B564" s="37" t="s">
        <v>138</v>
      </c>
      <c r="C564" s="37" t="s">
        <v>6</v>
      </c>
      <c r="D564" s="38">
        <v>2</v>
      </c>
    </row>
    <row r="565" spans="1:4" x14ac:dyDescent="0.2">
      <c r="A565" s="103" t="str">
        <f t="shared" si="138"/>
        <v>2004_2_f9_4</v>
      </c>
      <c r="B565" s="37" t="s">
        <v>138</v>
      </c>
      <c r="C565" s="37" t="s">
        <v>7</v>
      </c>
      <c r="D565" s="38">
        <v>2</v>
      </c>
    </row>
    <row r="566" spans="1:4" x14ac:dyDescent="0.2">
      <c r="A566" s="103" t="str">
        <f t="shared" si="138"/>
        <v>2004_2_f12_3</v>
      </c>
      <c r="B566" s="37" t="s">
        <v>138</v>
      </c>
      <c r="C566" s="37" t="s">
        <v>3</v>
      </c>
      <c r="D566" s="38">
        <v>0</v>
      </c>
    </row>
    <row r="567" spans="1:4" x14ac:dyDescent="0.2">
      <c r="A567" s="103" t="str">
        <f t="shared" si="138"/>
        <v>2004_2_f61_2</v>
      </c>
      <c r="B567" s="37" t="s">
        <v>138</v>
      </c>
      <c r="C567" s="37" t="s">
        <v>111</v>
      </c>
      <c r="D567" s="38">
        <v>0</v>
      </c>
    </row>
    <row r="568" spans="1:4" x14ac:dyDescent="0.2">
      <c r="A568" s="103" t="str">
        <f t="shared" si="138"/>
        <v>2004_2_InEI</v>
      </c>
      <c r="B568" s="37" t="s">
        <v>138</v>
      </c>
      <c r="C568" s="37" t="s">
        <v>107</v>
      </c>
      <c r="D568" s="38">
        <v>2</v>
      </c>
    </row>
    <row r="569" spans="1:4" x14ac:dyDescent="0.2">
      <c r="A569" s="103" t="str">
        <f t="shared" si="138"/>
        <v>2004_2_InIN</v>
      </c>
      <c r="B569" s="37" t="s">
        <v>138</v>
      </c>
      <c r="C569" s="37" t="s">
        <v>113</v>
      </c>
      <c r="D569" s="38">
        <v>2</v>
      </c>
    </row>
    <row r="570" spans="1:4" x14ac:dyDescent="0.2">
      <c r="A570" s="103" t="str">
        <f t="shared" si="138"/>
        <v>2004_2_f4_1</v>
      </c>
      <c r="B570" s="37" t="s">
        <v>138</v>
      </c>
      <c r="C570" s="37" t="s">
        <v>43</v>
      </c>
      <c r="D570" s="38">
        <v>2</v>
      </c>
    </row>
    <row r="571" spans="1:4" x14ac:dyDescent="0.2">
      <c r="A571" s="103" t="str">
        <f t="shared" si="138"/>
        <v>2004_2_f4_2</v>
      </c>
      <c r="B571" s="37" t="s">
        <v>138</v>
      </c>
      <c r="C571" s="37" t="s">
        <v>44</v>
      </c>
      <c r="D571" s="38">
        <v>2</v>
      </c>
    </row>
    <row r="572" spans="1:4" x14ac:dyDescent="0.2">
      <c r="A572" s="103" t="str">
        <f t="shared" si="138"/>
        <v>2004_2_f4_3</v>
      </c>
      <c r="B572" s="37" t="s">
        <v>138</v>
      </c>
      <c r="C572" s="37" t="s">
        <v>100</v>
      </c>
      <c r="D572" s="38">
        <v>2</v>
      </c>
    </row>
    <row r="573" spans="1:4" x14ac:dyDescent="0.2">
      <c r="A573" s="103" t="str">
        <f t="shared" si="138"/>
        <v>2004_2_f4_4</v>
      </c>
      <c r="B573" s="37" t="s">
        <v>138</v>
      </c>
      <c r="C573" s="37" t="s">
        <v>102</v>
      </c>
      <c r="D573" s="38">
        <v>2</v>
      </c>
    </row>
    <row r="574" spans="1:4" x14ac:dyDescent="0.2">
      <c r="A574" s="103" t="str">
        <f t="shared" si="138"/>
        <v>2004_2_f60_1</v>
      </c>
      <c r="B574" s="37" t="s">
        <v>138</v>
      </c>
      <c r="C574" s="37" t="s">
        <v>109</v>
      </c>
      <c r="D574" s="38">
        <v>0</v>
      </c>
    </row>
    <row r="575" spans="1:4" x14ac:dyDescent="0.2">
      <c r="A575" s="103" t="str">
        <f t="shared" si="138"/>
        <v>2004_2_f61_1</v>
      </c>
      <c r="B575" s="37" t="s">
        <v>138</v>
      </c>
      <c r="C575" s="37" t="s">
        <v>110</v>
      </c>
      <c r="D575" s="38">
        <v>0</v>
      </c>
    </row>
    <row r="576" spans="1:4" x14ac:dyDescent="0.2">
      <c r="A576" s="103" t="str">
        <f t="shared" si="138"/>
        <v>2004_2_lagE</v>
      </c>
      <c r="B576" s="37" t="s">
        <v>138</v>
      </c>
      <c r="C576" s="37" t="s">
        <v>226</v>
      </c>
      <c r="D576" s="38">
        <v>2</v>
      </c>
    </row>
    <row r="577" spans="1:4" x14ac:dyDescent="0.2">
      <c r="A577" s="103" t="str">
        <f t="shared" si="138"/>
        <v>2004_2_lagI</v>
      </c>
      <c r="B577" s="37" t="s">
        <v>138</v>
      </c>
      <c r="C577" s="37" t="s">
        <v>227</v>
      </c>
      <c r="D577" s="38">
        <v>2</v>
      </c>
    </row>
    <row r="578" spans="1:4" x14ac:dyDescent="0.2">
      <c r="A578" s="103" t="str">
        <f t="shared" si="138"/>
        <v>2004_4_f9_1</v>
      </c>
      <c r="B578" s="37" t="s">
        <v>122</v>
      </c>
      <c r="C578" s="37" t="s">
        <v>4</v>
      </c>
      <c r="D578" s="38">
        <v>2</v>
      </c>
    </row>
    <row r="579" spans="1:4" x14ac:dyDescent="0.2">
      <c r="A579" s="103" t="str">
        <f t="shared" ref="A579:A642" si="139">CONCATENATE(B579,"_",C579)</f>
        <v>2004_4_f9_2</v>
      </c>
      <c r="B579" s="37" t="s">
        <v>122</v>
      </c>
      <c r="C579" s="37" t="s">
        <v>5</v>
      </c>
      <c r="D579" s="38">
        <v>2</v>
      </c>
    </row>
    <row r="580" spans="1:4" x14ac:dyDescent="0.2">
      <c r="A580" s="103" t="str">
        <f t="shared" si="139"/>
        <v>2004_4_f9_3</v>
      </c>
      <c r="B580" s="37" t="s">
        <v>122</v>
      </c>
      <c r="C580" s="37" t="s">
        <v>6</v>
      </c>
      <c r="D580" s="38">
        <v>2</v>
      </c>
    </row>
    <row r="581" spans="1:4" x14ac:dyDescent="0.2">
      <c r="A581" s="103" t="str">
        <f t="shared" si="139"/>
        <v>2004_4_f9_4</v>
      </c>
      <c r="B581" s="37" t="s">
        <v>122</v>
      </c>
      <c r="C581" s="37" t="s">
        <v>7</v>
      </c>
      <c r="D581" s="38">
        <v>2</v>
      </c>
    </row>
    <row r="582" spans="1:4" x14ac:dyDescent="0.2">
      <c r="A582" s="103" t="str">
        <f t="shared" si="139"/>
        <v>2004_4_f12_3</v>
      </c>
      <c r="B582" s="37" t="s">
        <v>122</v>
      </c>
      <c r="C582" s="37" t="s">
        <v>3</v>
      </c>
      <c r="D582" s="38">
        <v>0</v>
      </c>
    </row>
    <row r="583" spans="1:4" x14ac:dyDescent="0.2">
      <c r="A583" s="103" t="str">
        <f t="shared" si="139"/>
        <v>2004_4_f61_2</v>
      </c>
      <c r="B583" s="37" t="s">
        <v>122</v>
      </c>
      <c r="C583" s="37" t="s">
        <v>111</v>
      </c>
      <c r="D583" s="38">
        <v>0</v>
      </c>
    </row>
    <row r="584" spans="1:4" x14ac:dyDescent="0.2">
      <c r="A584" s="103" t="str">
        <f t="shared" si="139"/>
        <v>2004_4_InEI</v>
      </c>
      <c r="B584" s="37" t="s">
        <v>122</v>
      </c>
      <c r="C584" s="37" t="s">
        <v>107</v>
      </c>
      <c r="D584" s="38">
        <v>2</v>
      </c>
    </row>
    <row r="585" spans="1:4" x14ac:dyDescent="0.2">
      <c r="A585" s="103" t="str">
        <f t="shared" si="139"/>
        <v>2004_4_InIN</v>
      </c>
      <c r="B585" s="37" t="s">
        <v>122</v>
      </c>
      <c r="C585" s="37" t="s">
        <v>113</v>
      </c>
      <c r="D585" s="38">
        <v>2</v>
      </c>
    </row>
    <row r="586" spans="1:4" x14ac:dyDescent="0.2">
      <c r="A586" s="103" t="str">
        <f t="shared" si="139"/>
        <v>2004_4_f4_1</v>
      </c>
      <c r="B586" s="37" t="s">
        <v>122</v>
      </c>
      <c r="C586" s="37" t="s">
        <v>43</v>
      </c>
      <c r="D586" s="38">
        <v>2</v>
      </c>
    </row>
    <row r="587" spans="1:4" x14ac:dyDescent="0.2">
      <c r="A587" s="103" t="str">
        <f t="shared" si="139"/>
        <v>2004_4_f4_2</v>
      </c>
      <c r="B587" s="37" t="s">
        <v>122</v>
      </c>
      <c r="C587" s="37" t="s">
        <v>44</v>
      </c>
      <c r="D587" s="38">
        <v>2</v>
      </c>
    </row>
    <row r="588" spans="1:4" x14ac:dyDescent="0.2">
      <c r="A588" s="103" t="str">
        <f t="shared" si="139"/>
        <v>2004_4_f4_3</v>
      </c>
      <c r="B588" s="37" t="s">
        <v>122</v>
      </c>
      <c r="C588" s="37" t="s">
        <v>100</v>
      </c>
      <c r="D588" s="38">
        <v>2</v>
      </c>
    </row>
    <row r="589" spans="1:4" x14ac:dyDescent="0.2">
      <c r="A589" s="103" t="str">
        <f t="shared" si="139"/>
        <v>2004_4_f4_4</v>
      </c>
      <c r="B589" s="37" t="s">
        <v>122</v>
      </c>
      <c r="C589" s="37" t="s">
        <v>102</v>
      </c>
      <c r="D589" s="38">
        <v>2</v>
      </c>
    </row>
    <row r="590" spans="1:4" x14ac:dyDescent="0.2">
      <c r="A590" s="103" t="str">
        <f t="shared" si="139"/>
        <v>2004_4_f60_1</v>
      </c>
      <c r="B590" s="37" t="s">
        <v>122</v>
      </c>
      <c r="C590" s="37" t="s">
        <v>109</v>
      </c>
      <c r="D590" s="38">
        <v>0</v>
      </c>
    </row>
    <row r="591" spans="1:4" x14ac:dyDescent="0.2">
      <c r="A591" s="103" t="str">
        <f t="shared" si="139"/>
        <v>2004_4_f61_1</v>
      </c>
      <c r="B591" s="37" t="s">
        <v>122</v>
      </c>
      <c r="C591" s="37" t="s">
        <v>110</v>
      </c>
      <c r="D591" s="38">
        <v>0</v>
      </c>
    </row>
    <row r="592" spans="1:4" x14ac:dyDescent="0.2">
      <c r="A592" s="103" t="str">
        <f t="shared" si="139"/>
        <v>2004_4_lagE</v>
      </c>
      <c r="B592" s="37" t="s">
        <v>122</v>
      </c>
      <c r="C592" s="37" t="s">
        <v>226</v>
      </c>
      <c r="D592" s="38">
        <v>2</v>
      </c>
    </row>
    <row r="593" spans="1:4" x14ac:dyDescent="0.2">
      <c r="A593" s="103" t="str">
        <f t="shared" si="139"/>
        <v>2004_4_lagI</v>
      </c>
      <c r="B593" s="37" t="s">
        <v>122</v>
      </c>
      <c r="C593" s="37" t="s">
        <v>227</v>
      </c>
      <c r="D593" s="38">
        <v>2</v>
      </c>
    </row>
    <row r="594" spans="1:4" x14ac:dyDescent="0.2">
      <c r="A594" s="103" t="str">
        <f t="shared" si="139"/>
        <v>2005_2_f9_1</v>
      </c>
      <c r="B594" s="37" t="s">
        <v>139</v>
      </c>
      <c r="C594" s="37" t="s">
        <v>4</v>
      </c>
      <c r="D594" s="38">
        <v>2</v>
      </c>
    </row>
    <row r="595" spans="1:4" x14ac:dyDescent="0.2">
      <c r="A595" s="103" t="str">
        <f t="shared" si="139"/>
        <v>2005_2_f9_2</v>
      </c>
      <c r="B595" s="37" t="s">
        <v>139</v>
      </c>
      <c r="C595" s="37" t="s">
        <v>5</v>
      </c>
      <c r="D595" s="38">
        <v>2</v>
      </c>
    </row>
    <row r="596" spans="1:4" x14ac:dyDescent="0.2">
      <c r="A596" s="103" t="str">
        <f t="shared" si="139"/>
        <v>2005_2_f9_3</v>
      </c>
      <c r="B596" s="37" t="s">
        <v>139</v>
      </c>
      <c r="C596" s="37" t="s">
        <v>6</v>
      </c>
      <c r="D596" s="38">
        <v>2</v>
      </c>
    </row>
    <row r="597" spans="1:4" x14ac:dyDescent="0.2">
      <c r="A597" s="103" t="str">
        <f t="shared" si="139"/>
        <v>2005_2_f9_4</v>
      </c>
      <c r="B597" s="37" t="s">
        <v>139</v>
      </c>
      <c r="C597" s="37" t="s">
        <v>7</v>
      </c>
      <c r="D597" s="38">
        <v>2</v>
      </c>
    </row>
    <row r="598" spans="1:4" x14ac:dyDescent="0.2">
      <c r="A598" s="103" t="str">
        <f t="shared" si="139"/>
        <v>2005_2_f12_3</v>
      </c>
      <c r="B598" s="37" t="s">
        <v>139</v>
      </c>
      <c r="C598" s="37" t="s">
        <v>3</v>
      </c>
      <c r="D598" s="38">
        <v>0</v>
      </c>
    </row>
    <row r="599" spans="1:4" x14ac:dyDescent="0.2">
      <c r="A599" s="103" t="str">
        <f t="shared" si="139"/>
        <v>2005_2_f61_2</v>
      </c>
      <c r="B599" s="37" t="s">
        <v>139</v>
      </c>
      <c r="C599" s="37" t="s">
        <v>111</v>
      </c>
      <c r="D599" s="38">
        <v>0</v>
      </c>
    </row>
    <row r="600" spans="1:4" x14ac:dyDescent="0.2">
      <c r="A600" s="103" t="str">
        <f t="shared" si="139"/>
        <v>2005_2_InEI</v>
      </c>
      <c r="B600" s="37" t="s">
        <v>139</v>
      </c>
      <c r="C600" s="37" t="s">
        <v>107</v>
      </c>
      <c r="D600" s="38">
        <v>2</v>
      </c>
    </row>
    <row r="601" spans="1:4" x14ac:dyDescent="0.2">
      <c r="A601" s="103" t="str">
        <f t="shared" si="139"/>
        <v>2005_2_InIN</v>
      </c>
      <c r="B601" s="37" t="s">
        <v>139</v>
      </c>
      <c r="C601" s="37" t="s">
        <v>113</v>
      </c>
      <c r="D601" s="38">
        <v>2</v>
      </c>
    </row>
    <row r="602" spans="1:4" x14ac:dyDescent="0.2">
      <c r="A602" s="103" t="str">
        <f t="shared" si="139"/>
        <v>2005_2_f4_1</v>
      </c>
      <c r="B602" s="37" t="s">
        <v>139</v>
      </c>
      <c r="C602" s="37" t="s">
        <v>43</v>
      </c>
      <c r="D602" s="38">
        <v>2</v>
      </c>
    </row>
    <row r="603" spans="1:4" x14ac:dyDescent="0.2">
      <c r="A603" s="103" t="str">
        <f t="shared" si="139"/>
        <v>2005_2_f4_2</v>
      </c>
      <c r="B603" s="37" t="s">
        <v>139</v>
      </c>
      <c r="C603" s="37" t="s">
        <v>44</v>
      </c>
      <c r="D603" s="38">
        <v>2</v>
      </c>
    </row>
    <row r="604" spans="1:4" x14ac:dyDescent="0.2">
      <c r="A604" s="103" t="str">
        <f t="shared" si="139"/>
        <v>2005_2_f4_3</v>
      </c>
      <c r="B604" s="37" t="s">
        <v>139</v>
      </c>
      <c r="C604" s="37" t="s">
        <v>100</v>
      </c>
      <c r="D604" s="38">
        <v>2</v>
      </c>
    </row>
    <row r="605" spans="1:4" x14ac:dyDescent="0.2">
      <c r="A605" s="103" t="str">
        <f t="shared" si="139"/>
        <v>2005_2_f4_4</v>
      </c>
      <c r="B605" s="37" t="s">
        <v>139</v>
      </c>
      <c r="C605" s="37" t="s">
        <v>102</v>
      </c>
      <c r="D605" s="38">
        <v>2</v>
      </c>
    </row>
    <row r="606" spans="1:4" x14ac:dyDescent="0.2">
      <c r="A606" s="103" t="str">
        <f t="shared" si="139"/>
        <v>2005_2_f60_1</v>
      </c>
      <c r="B606" s="37" t="s">
        <v>139</v>
      </c>
      <c r="C606" s="37" t="s">
        <v>109</v>
      </c>
      <c r="D606" s="38">
        <v>0</v>
      </c>
    </row>
    <row r="607" spans="1:4" x14ac:dyDescent="0.2">
      <c r="A607" s="103" t="str">
        <f t="shared" si="139"/>
        <v>2005_2_f61_1</v>
      </c>
      <c r="B607" s="37" t="s">
        <v>139</v>
      </c>
      <c r="C607" s="37" t="s">
        <v>110</v>
      </c>
      <c r="D607" s="38">
        <v>0</v>
      </c>
    </row>
    <row r="608" spans="1:4" x14ac:dyDescent="0.2">
      <c r="A608" s="103" t="str">
        <f t="shared" si="139"/>
        <v>2005_2_lagE</v>
      </c>
      <c r="B608" s="37" t="s">
        <v>139</v>
      </c>
      <c r="C608" s="37" t="s">
        <v>226</v>
      </c>
      <c r="D608" s="38">
        <v>2</v>
      </c>
    </row>
    <row r="609" spans="1:4" x14ac:dyDescent="0.2">
      <c r="A609" s="103" t="str">
        <f t="shared" si="139"/>
        <v>2005_2_lagI</v>
      </c>
      <c r="B609" s="37" t="s">
        <v>139</v>
      </c>
      <c r="C609" s="37" t="s">
        <v>227</v>
      </c>
      <c r="D609" s="38">
        <v>2</v>
      </c>
    </row>
    <row r="610" spans="1:4" x14ac:dyDescent="0.2">
      <c r="A610" s="103" t="str">
        <f t="shared" si="139"/>
        <v>2005_4_f9_1</v>
      </c>
      <c r="B610" s="37" t="s">
        <v>123</v>
      </c>
      <c r="C610" s="37" t="s">
        <v>4</v>
      </c>
      <c r="D610" s="38">
        <v>2</v>
      </c>
    </row>
    <row r="611" spans="1:4" x14ac:dyDescent="0.2">
      <c r="A611" s="103" t="str">
        <f t="shared" si="139"/>
        <v>2005_4_f9_2</v>
      </c>
      <c r="B611" s="37" t="s">
        <v>123</v>
      </c>
      <c r="C611" s="37" t="s">
        <v>5</v>
      </c>
      <c r="D611" s="38">
        <v>2</v>
      </c>
    </row>
    <row r="612" spans="1:4" x14ac:dyDescent="0.2">
      <c r="A612" s="103" t="str">
        <f t="shared" si="139"/>
        <v>2005_4_f9_3</v>
      </c>
      <c r="B612" s="37" t="s">
        <v>123</v>
      </c>
      <c r="C612" s="37" t="s">
        <v>6</v>
      </c>
      <c r="D612" s="38">
        <v>2</v>
      </c>
    </row>
    <row r="613" spans="1:4" x14ac:dyDescent="0.2">
      <c r="A613" s="103" t="str">
        <f t="shared" si="139"/>
        <v>2005_4_f9_4</v>
      </c>
      <c r="B613" s="37" t="s">
        <v>123</v>
      </c>
      <c r="C613" s="37" t="s">
        <v>7</v>
      </c>
      <c r="D613" s="38">
        <v>2</v>
      </c>
    </row>
    <row r="614" spans="1:4" x14ac:dyDescent="0.2">
      <c r="A614" s="103" t="str">
        <f t="shared" si="139"/>
        <v>2005_4_f12_3</v>
      </c>
      <c r="B614" s="37" t="s">
        <v>123</v>
      </c>
      <c r="C614" s="37" t="s">
        <v>3</v>
      </c>
      <c r="D614" s="38">
        <v>0</v>
      </c>
    </row>
    <row r="615" spans="1:4" x14ac:dyDescent="0.2">
      <c r="A615" s="103" t="str">
        <f t="shared" si="139"/>
        <v>2005_4_f61_2</v>
      </c>
      <c r="B615" s="37" t="s">
        <v>123</v>
      </c>
      <c r="C615" s="37" t="s">
        <v>111</v>
      </c>
      <c r="D615" s="38">
        <v>0</v>
      </c>
    </row>
    <row r="616" spans="1:4" x14ac:dyDescent="0.2">
      <c r="A616" s="103" t="str">
        <f t="shared" si="139"/>
        <v>2005_4_InEI</v>
      </c>
      <c r="B616" s="37" t="s">
        <v>123</v>
      </c>
      <c r="C616" s="37" t="s">
        <v>107</v>
      </c>
      <c r="D616" s="38">
        <v>2</v>
      </c>
    </row>
    <row r="617" spans="1:4" x14ac:dyDescent="0.2">
      <c r="A617" s="103" t="str">
        <f t="shared" si="139"/>
        <v>2005_4_InIN</v>
      </c>
      <c r="B617" s="37" t="s">
        <v>123</v>
      </c>
      <c r="C617" s="37" t="s">
        <v>113</v>
      </c>
      <c r="D617" s="38">
        <v>2</v>
      </c>
    </row>
    <row r="618" spans="1:4" x14ac:dyDescent="0.2">
      <c r="A618" s="103" t="str">
        <f t="shared" si="139"/>
        <v>2005_4_f4_1</v>
      </c>
      <c r="B618" s="37" t="s">
        <v>123</v>
      </c>
      <c r="C618" s="37" t="s">
        <v>43</v>
      </c>
      <c r="D618" s="38">
        <v>2</v>
      </c>
    </row>
    <row r="619" spans="1:4" x14ac:dyDescent="0.2">
      <c r="A619" s="103" t="str">
        <f t="shared" si="139"/>
        <v>2005_4_f4_2</v>
      </c>
      <c r="B619" s="37" t="s">
        <v>123</v>
      </c>
      <c r="C619" s="37" t="s">
        <v>44</v>
      </c>
      <c r="D619" s="38">
        <v>2</v>
      </c>
    </row>
    <row r="620" spans="1:4" x14ac:dyDescent="0.2">
      <c r="A620" s="103" t="str">
        <f t="shared" si="139"/>
        <v>2005_4_f4_3</v>
      </c>
      <c r="B620" s="37" t="s">
        <v>123</v>
      </c>
      <c r="C620" s="37" t="s">
        <v>100</v>
      </c>
      <c r="D620" s="38">
        <v>2</v>
      </c>
    </row>
    <row r="621" spans="1:4" x14ac:dyDescent="0.2">
      <c r="A621" s="103" t="str">
        <f t="shared" si="139"/>
        <v>2005_4_f4_4</v>
      </c>
      <c r="B621" s="37" t="s">
        <v>123</v>
      </c>
      <c r="C621" s="37" t="s">
        <v>102</v>
      </c>
      <c r="D621" s="38">
        <v>2</v>
      </c>
    </row>
    <row r="622" spans="1:4" x14ac:dyDescent="0.2">
      <c r="A622" s="103" t="str">
        <f t="shared" si="139"/>
        <v>2005_4_f60_1</v>
      </c>
      <c r="B622" s="37" t="s">
        <v>123</v>
      </c>
      <c r="C622" s="37" t="s">
        <v>109</v>
      </c>
      <c r="D622" s="38">
        <v>0</v>
      </c>
    </row>
    <row r="623" spans="1:4" x14ac:dyDescent="0.2">
      <c r="A623" s="103" t="str">
        <f t="shared" si="139"/>
        <v>2005_4_f61_1</v>
      </c>
      <c r="B623" s="37" t="s">
        <v>123</v>
      </c>
      <c r="C623" s="37" t="s">
        <v>110</v>
      </c>
      <c r="D623" s="38">
        <v>0</v>
      </c>
    </row>
    <row r="624" spans="1:4" x14ac:dyDescent="0.2">
      <c r="A624" s="103" t="str">
        <f t="shared" si="139"/>
        <v>2005_4_lagE</v>
      </c>
      <c r="B624" s="37" t="s">
        <v>123</v>
      </c>
      <c r="C624" s="37" t="s">
        <v>226</v>
      </c>
      <c r="D624" s="38">
        <v>2</v>
      </c>
    </row>
    <row r="625" spans="1:4" x14ac:dyDescent="0.2">
      <c r="A625" s="103" t="str">
        <f t="shared" si="139"/>
        <v>2005_4_lagI</v>
      </c>
      <c r="B625" s="37" t="s">
        <v>123</v>
      </c>
      <c r="C625" s="37" t="s">
        <v>227</v>
      </c>
      <c r="D625" s="38">
        <v>2</v>
      </c>
    </row>
    <row r="626" spans="1:4" x14ac:dyDescent="0.2">
      <c r="A626" s="103" t="str">
        <f t="shared" si="139"/>
        <v>2006_2_f9_1</v>
      </c>
      <c r="B626" s="37" t="s">
        <v>140</v>
      </c>
      <c r="C626" s="37" t="s">
        <v>4</v>
      </c>
      <c r="D626" s="38">
        <v>2</v>
      </c>
    </row>
    <row r="627" spans="1:4" x14ac:dyDescent="0.2">
      <c r="A627" s="103" t="str">
        <f t="shared" si="139"/>
        <v>2006_2_f9_2</v>
      </c>
      <c r="B627" s="37" t="s">
        <v>140</v>
      </c>
      <c r="C627" s="37" t="s">
        <v>5</v>
      </c>
      <c r="D627" s="38">
        <v>2</v>
      </c>
    </row>
    <row r="628" spans="1:4" x14ac:dyDescent="0.2">
      <c r="A628" s="103" t="str">
        <f t="shared" si="139"/>
        <v>2006_2_f9_3</v>
      </c>
      <c r="B628" s="37" t="s">
        <v>140</v>
      </c>
      <c r="C628" s="37" t="s">
        <v>6</v>
      </c>
      <c r="D628" s="38">
        <v>2</v>
      </c>
    </row>
    <row r="629" spans="1:4" x14ac:dyDescent="0.2">
      <c r="A629" s="103" t="str">
        <f t="shared" si="139"/>
        <v>2006_2_f9_4</v>
      </c>
      <c r="B629" s="37" t="s">
        <v>140</v>
      </c>
      <c r="C629" s="37" t="s">
        <v>7</v>
      </c>
      <c r="D629" s="38">
        <v>2</v>
      </c>
    </row>
    <row r="630" spans="1:4" x14ac:dyDescent="0.2">
      <c r="A630" s="103" t="str">
        <f t="shared" si="139"/>
        <v>2006_2_f12_3</v>
      </c>
      <c r="B630" s="37" t="s">
        <v>140</v>
      </c>
      <c r="C630" s="37" t="s">
        <v>3</v>
      </c>
      <c r="D630" s="38">
        <v>0</v>
      </c>
    </row>
    <row r="631" spans="1:4" x14ac:dyDescent="0.2">
      <c r="A631" s="103" t="str">
        <f t="shared" si="139"/>
        <v>2006_2_f61_2</v>
      </c>
      <c r="B631" s="37" t="s">
        <v>140</v>
      </c>
      <c r="C631" s="37" t="s">
        <v>111</v>
      </c>
      <c r="D631" s="38">
        <v>0</v>
      </c>
    </row>
    <row r="632" spans="1:4" x14ac:dyDescent="0.2">
      <c r="A632" s="103" t="str">
        <f t="shared" si="139"/>
        <v>2006_2_InEI</v>
      </c>
      <c r="B632" s="37" t="s">
        <v>140</v>
      </c>
      <c r="C632" s="37" t="s">
        <v>107</v>
      </c>
      <c r="D632" s="38">
        <v>2</v>
      </c>
    </row>
    <row r="633" spans="1:4" x14ac:dyDescent="0.2">
      <c r="A633" s="103" t="str">
        <f t="shared" si="139"/>
        <v>2006_2_InIN</v>
      </c>
      <c r="B633" s="37" t="s">
        <v>140</v>
      </c>
      <c r="C633" s="37" t="s">
        <v>113</v>
      </c>
      <c r="D633" s="38">
        <v>2</v>
      </c>
    </row>
    <row r="634" spans="1:4" x14ac:dyDescent="0.2">
      <c r="A634" s="103" t="str">
        <f t="shared" si="139"/>
        <v>2006_2_f4_1</v>
      </c>
      <c r="B634" s="37" t="s">
        <v>140</v>
      </c>
      <c r="C634" s="37" t="s">
        <v>43</v>
      </c>
      <c r="D634" s="38">
        <v>2</v>
      </c>
    </row>
    <row r="635" spans="1:4" x14ac:dyDescent="0.2">
      <c r="A635" s="103" t="str">
        <f t="shared" si="139"/>
        <v>2006_2_f4_2</v>
      </c>
      <c r="B635" s="37" t="s">
        <v>140</v>
      </c>
      <c r="C635" s="37" t="s">
        <v>44</v>
      </c>
      <c r="D635" s="38">
        <v>2</v>
      </c>
    </row>
    <row r="636" spans="1:4" x14ac:dyDescent="0.2">
      <c r="A636" s="103" t="str">
        <f t="shared" si="139"/>
        <v>2006_2_f4_3</v>
      </c>
      <c r="B636" s="37" t="s">
        <v>140</v>
      </c>
      <c r="C636" s="37" t="s">
        <v>100</v>
      </c>
      <c r="D636" s="38">
        <v>2</v>
      </c>
    </row>
    <row r="637" spans="1:4" x14ac:dyDescent="0.2">
      <c r="A637" s="103" t="str">
        <f t="shared" si="139"/>
        <v>2006_2_f4_4</v>
      </c>
      <c r="B637" s="37" t="s">
        <v>140</v>
      </c>
      <c r="C637" s="37" t="s">
        <v>102</v>
      </c>
      <c r="D637" s="38">
        <v>2</v>
      </c>
    </row>
    <row r="638" spans="1:4" x14ac:dyDescent="0.2">
      <c r="A638" s="103" t="str">
        <f t="shared" si="139"/>
        <v>2006_2_f60_1</v>
      </c>
      <c r="B638" s="37" t="s">
        <v>140</v>
      </c>
      <c r="C638" s="37" t="s">
        <v>109</v>
      </c>
      <c r="D638" s="38">
        <v>0</v>
      </c>
    </row>
    <row r="639" spans="1:4" x14ac:dyDescent="0.2">
      <c r="A639" s="103" t="str">
        <f t="shared" si="139"/>
        <v>2006_2_f61_1</v>
      </c>
      <c r="B639" s="37" t="s">
        <v>140</v>
      </c>
      <c r="C639" s="37" t="s">
        <v>110</v>
      </c>
      <c r="D639" s="38">
        <v>0</v>
      </c>
    </row>
    <row r="640" spans="1:4" x14ac:dyDescent="0.2">
      <c r="A640" s="103" t="str">
        <f t="shared" si="139"/>
        <v>2006_2_lagE</v>
      </c>
      <c r="B640" s="37" t="s">
        <v>140</v>
      </c>
      <c r="C640" s="37" t="s">
        <v>226</v>
      </c>
      <c r="D640" s="38">
        <v>2</v>
      </c>
    </row>
    <row r="641" spans="1:4" x14ac:dyDescent="0.2">
      <c r="A641" s="103" t="str">
        <f t="shared" si="139"/>
        <v>2006_2_lagI</v>
      </c>
      <c r="B641" s="37" t="s">
        <v>140</v>
      </c>
      <c r="C641" s="37" t="s">
        <v>227</v>
      </c>
      <c r="D641" s="38">
        <v>2</v>
      </c>
    </row>
    <row r="642" spans="1:4" x14ac:dyDescent="0.2">
      <c r="A642" s="103" t="str">
        <f t="shared" si="139"/>
        <v>2006_4_f9_1</v>
      </c>
      <c r="B642" s="37" t="s">
        <v>124</v>
      </c>
      <c r="C642" s="37" t="s">
        <v>4</v>
      </c>
      <c r="D642" s="38">
        <v>2</v>
      </c>
    </row>
    <row r="643" spans="1:4" x14ac:dyDescent="0.2">
      <c r="A643" s="103" t="str">
        <f t="shared" ref="A643:A706" si="140">CONCATENATE(B643,"_",C643)</f>
        <v>2006_4_f9_2</v>
      </c>
      <c r="B643" s="37" t="s">
        <v>124</v>
      </c>
      <c r="C643" s="37" t="s">
        <v>5</v>
      </c>
      <c r="D643" s="38">
        <v>2</v>
      </c>
    </row>
    <row r="644" spans="1:4" x14ac:dyDescent="0.2">
      <c r="A644" s="103" t="str">
        <f t="shared" si="140"/>
        <v>2006_4_f9_3</v>
      </c>
      <c r="B644" s="37" t="s">
        <v>124</v>
      </c>
      <c r="C644" s="37" t="s">
        <v>6</v>
      </c>
      <c r="D644" s="38">
        <v>2</v>
      </c>
    </row>
    <row r="645" spans="1:4" x14ac:dyDescent="0.2">
      <c r="A645" s="103" t="str">
        <f t="shared" si="140"/>
        <v>2006_4_f9_4</v>
      </c>
      <c r="B645" s="37" t="s">
        <v>124</v>
      </c>
      <c r="C645" s="37" t="s">
        <v>7</v>
      </c>
      <c r="D645" s="38">
        <v>2</v>
      </c>
    </row>
    <row r="646" spans="1:4" x14ac:dyDescent="0.2">
      <c r="A646" s="103" t="str">
        <f t="shared" si="140"/>
        <v>2006_4_f12_3</v>
      </c>
      <c r="B646" s="37" t="s">
        <v>124</v>
      </c>
      <c r="C646" s="37" t="s">
        <v>3</v>
      </c>
      <c r="D646" s="38">
        <v>0</v>
      </c>
    </row>
    <row r="647" spans="1:4" x14ac:dyDescent="0.2">
      <c r="A647" s="103" t="str">
        <f t="shared" si="140"/>
        <v>2006_4_f61_2</v>
      </c>
      <c r="B647" s="37" t="s">
        <v>124</v>
      </c>
      <c r="C647" s="37" t="s">
        <v>111</v>
      </c>
      <c r="D647" s="38">
        <v>0</v>
      </c>
    </row>
    <row r="648" spans="1:4" x14ac:dyDescent="0.2">
      <c r="A648" s="103" t="str">
        <f t="shared" si="140"/>
        <v>2006_4_InEI</v>
      </c>
      <c r="B648" s="37" t="s">
        <v>124</v>
      </c>
      <c r="C648" s="37" t="s">
        <v>107</v>
      </c>
      <c r="D648" s="38">
        <v>2</v>
      </c>
    </row>
    <row r="649" spans="1:4" x14ac:dyDescent="0.2">
      <c r="A649" s="103" t="str">
        <f t="shared" si="140"/>
        <v>2006_4_InIN</v>
      </c>
      <c r="B649" s="37" t="s">
        <v>124</v>
      </c>
      <c r="C649" s="37" t="s">
        <v>113</v>
      </c>
      <c r="D649" s="38">
        <v>2</v>
      </c>
    </row>
    <row r="650" spans="1:4" x14ac:dyDescent="0.2">
      <c r="A650" s="103" t="str">
        <f t="shared" si="140"/>
        <v>2006_4_f4_1</v>
      </c>
      <c r="B650" s="37" t="s">
        <v>124</v>
      </c>
      <c r="C650" s="37" t="s">
        <v>43</v>
      </c>
      <c r="D650" s="38">
        <v>2</v>
      </c>
    </row>
    <row r="651" spans="1:4" x14ac:dyDescent="0.2">
      <c r="A651" s="103" t="str">
        <f t="shared" si="140"/>
        <v>2006_4_f4_2</v>
      </c>
      <c r="B651" s="37" t="s">
        <v>124</v>
      </c>
      <c r="C651" s="37" t="s">
        <v>44</v>
      </c>
      <c r="D651" s="38">
        <v>2</v>
      </c>
    </row>
    <row r="652" spans="1:4" x14ac:dyDescent="0.2">
      <c r="A652" s="103" t="str">
        <f t="shared" si="140"/>
        <v>2006_4_f4_3</v>
      </c>
      <c r="B652" s="37" t="s">
        <v>124</v>
      </c>
      <c r="C652" s="37" t="s">
        <v>100</v>
      </c>
      <c r="D652" s="38">
        <v>2</v>
      </c>
    </row>
    <row r="653" spans="1:4" x14ac:dyDescent="0.2">
      <c r="A653" s="103" t="str">
        <f t="shared" si="140"/>
        <v>2006_4_f4_4</v>
      </c>
      <c r="B653" s="37" t="s">
        <v>124</v>
      </c>
      <c r="C653" s="37" t="s">
        <v>102</v>
      </c>
      <c r="D653" s="38">
        <v>2</v>
      </c>
    </row>
    <row r="654" spans="1:4" x14ac:dyDescent="0.2">
      <c r="A654" s="103" t="str">
        <f t="shared" si="140"/>
        <v>2006_4_f60_1</v>
      </c>
      <c r="B654" s="37" t="s">
        <v>124</v>
      </c>
      <c r="C654" s="37" t="s">
        <v>109</v>
      </c>
      <c r="D654" s="38">
        <v>0</v>
      </c>
    </row>
    <row r="655" spans="1:4" x14ac:dyDescent="0.2">
      <c r="A655" s="103" t="str">
        <f t="shared" si="140"/>
        <v>2006_4_f61_1</v>
      </c>
      <c r="B655" s="37" t="s">
        <v>124</v>
      </c>
      <c r="C655" s="37" t="s">
        <v>110</v>
      </c>
      <c r="D655" s="38">
        <v>0</v>
      </c>
    </row>
    <row r="656" spans="1:4" x14ac:dyDescent="0.2">
      <c r="A656" s="103" t="str">
        <f t="shared" si="140"/>
        <v>2006_4_lagE</v>
      </c>
      <c r="B656" s="37" t="s">
        <v>124</v>
      </c>
      <c r="C656" s="37" t="s">
        <v>226</v>
      </c>
      <c r="D656" s="38">
        <v>2</v>
      </c>
    </row>
    <row r="657" spans="1:4" x14ac:dyDescent="0.2">
      <c r="A657" s="103" t="str">
        <f t="shared" si="140"/>
        <v>2006_4_lagI</v>
      </c>
      <c r="B657" s="37" t="s">
        <v>124</v>
      </c>
      <c r="C657" s="37" t="s">
        <v>227</v>
      </c>
      <c r="D657" s="38">
        <v>2</v>
      </c>
    </row>
    <row r="658" spans="1:4" x14ac:dyDescent="0.2">
      <c r="A658" s="103" t="str">
        <f t="shared" si="140"/>
        <v>2007_2_f9_1</v>
      </c>
      <c r="B658" s="37" t="s">
        <v>141</v>
      </c>
      <c r="C658" s="37" t="s">
        <v>4</v>
      </c>
      <c r="D658" s="38">
        <v>2</v>
      </c>
    </row>
    <row r="659" spans="1:4" x14ac:dyDescent="0.2">
      <c r="A659" s="103" t="str">
        <f t="shared" si="140"/>
        <v>2007_2_f9_2</v>
      </c>
      <c r="B659" s="37" t="s">
        <v>141</v>
      </c>
      <c r="C659" s="37" t="s">
        <v>5</v>
      </c>
      <c r="D659" s="38">
        <v>2</v>
      </c>
    </row>
    <row r="660" spans="1:4" x14ac:dyDescent="0.2">
      <c r="A660" s="103" t="str">
        <f t="shared" si="140"/>
        <v>2007_2_f9_3</v>
      </c>
      <c r="B660" s="37" t="s">
        <v>141</v>
      </c>
      <c r="C660" s="37" t="s">
        <v>6</v>
      </c>
      <c r="D660" s="38">
        <v>2</v>
      </c>
    </row>
    <row r="661" spans="1:4" x14ac:dyDescent="0.2">
      <c r="A661" s="103" t="str">
        <f t="shared" si="140"/>
        <v>2007_2_f9_4</v>
      </c>
      <c r="B661" s="37" t="s">
        <v>141</v>
      </c>
      <c r="C661" s="37" t="s">
        <v>7</v>
      </c>
      <c r="D661" s="38">
        <v>2</v>
      </c>
    </row>
    <row r="662" spans="1:4" x14ac:dyDescent="0.2">
      <c r="A662" s="103" t="str">
        <f t="shared" si="140"/>
        <v>2007_2_f12_3</v>
      </c>
      <c r="B662" s="37" t="s">
        <v>141</v>
      </c>
      <c r="C662" s="37" t="s">
        <v>3</v>
      </c>
      <c r="D662" s="38">
        <v>0</v>
      </c>
    </row>
    <row r="663" spans="1:4" x14ac:dyDescent="0.2">
      <c r="A663" s="103" t="str">
        <f t="shared" si="140"/>
        <v>2007_2_f61_2</v>
      </c>
      <c r="B663" s="37" t="s">
        <v>141</v>
      </c>
      <c r="C663" s="37" t="s">
        <v>111</v>
      </c>
      <c r="D663" s="38">
        <v>0</v>
      </c>
    </row>
    <row r="664" spans="1:4" x14ac:dyDescent="0.2">
      <c r="A664" s="103" t="str">
        <f t="shared" si="140"/>
        <v>2007_2_InEI</v>
      </c>
      <c r="B664" s="37" t="s">
        <v>141</v>
      </c>
      <c r="C664" s="37" t="s">
        <v>107</v>
      </c>
      <c r="D664" s="38">
        <v>2</v>
      </c>
    </row>
    <row r="665" spans="1:4" x14ac:dyDescent="0.2">
      <c r="A665" s="103" t="str">
        <f t="shared" si="140"/>
        <v>2007_2_InIN</v>
      </c>
      <c r="B665" s="37" t="s">
        <v>141</v>
      </c>
      <c r="C665" s="37" t="s">
        <v>113</v>
      </c>
      <c r="D665" s="38">
        <v>2</v>
      </c>
    </row>
    <row r="666" spans="1:4" x14ac:dyDescent="0.2">
      <c r="A666" s="103" t="str">
        <f t="shared" si="140"/>
        <v>2007_2_f4_1</v>
      </c>
      <c r="B666" s="37" t="s">
        <v>141</v>
      </c>
      <c r="C666" s="37" t="s">
        <v>43</v>
      </c>
      <c r="D666" s="38">
        <v>2</v>
      </c>
    </row>
    <row r="667" spans="1:4" x14ac:dyDescent="0.2">
      <c r="A667" s="103" t="str">
        <f t="shared" si="140"/>
        <v>2007_2_f4_2</v>
      </c>
      <c r="B667" s="37" t="s">
        <v>141</v>
      </c>
      <c r="C667" s="37" t="s">
        <v>44</v>
      </c>
      <c r="D667" s="38">
        <v>2</v>
      </c>
    </row>
    <row r="668" spans="1:4" x14ac:dyDescent="0.2">
      <c r="A668" s="103" t="str">
        <f t="shared" si="140"/>
        <v>2007_2_f4_3</v>
      </c>
      <c r="B668" s="37" t="s">
        <v>141</v>
      </c>
      <c r="C668" s="37" t="s">
        <v>100</v>
      </c>
      <c r="D668" s="38">
        <v>2</v>
      </c>
    </row>
    <row r="669" spans="1:4" x14ac:dyDescent="0.2">
      <c r="A669" s="103" t="str">
        <f t="shared" si="140"/>
        <v>2007_2_f4_4</v>
      </c>
      <c r="B669" s="37" t="s">
        <v>141</v>
      </c>
      <c r="C669" s="37" t="s">
        <v>102</v>
      </c>
      <c r="D669" s="38">
        <v>2</v>
      </c>
    </row>
    <row r="670" spans="1:4" x14ac:dyDescent="0.2">
      <c r="A670" s="103" t="str">
        <f t="shared" si="140"/>
        <v>2007_2_f60_1</v>
      </c>
      <c r="B670" s="37" t="s">
        <v>141</v>
      </c>
      <c r="C670" s="37" t="s">
        <v>109</v>
      </c>
      <c r="D670" s="38">
        <v>0</v>
      </c>
    </row>
    <row r="671" spans="1:4" x14ac:dyDescent="0.2">
      <c r="A671" s="103" t="str">
        <f t="shared" si="140"/>
        <v>2007_2_f61_1</v>
      </c>
      <c r="B671" s="37" t="s">
        <v>141</v>
      </c>
      <c r="C671" s="37" t="s">
        <v>110</v>
      </c>
      <c r="D671" s="38">
        <v>0</v>
      </c>
    </row>
    <row r="672" spans="1:4" x14ac:dyDescent="0.2">
      <c r="A672" s="103" t="str">
        <f t="shared" si="140"/>
        <v>2007_2_lagE</v>
      </c>
      <c r="B672" s="37" t="s">
        <v>141</v>
      </c>
      <c r="C672" s="37" t="s">
        <v>226</v>
      </c>
      <c r="D672" s="38">
        <v>2</v>
      </c>
    </row>
    <row r="673" spans="1:4" x14ac:dyDescent="0.2">
      <c r="A673" s="103" t="str">
        <f t="shared" si="140"/>
        <v>2007_2_lagI</v>
      </c>
      <c r="B673" s="37" t="s">
        <v>141</v>
      </c>
      <c r="C673" s="37" t="s">
        <v>227</v>
      </c>
      <c r="D673" s="38">
        <v>2</v>
      </c>
    </row>
    <row r="674" spans="1:4" x14ac:dyDescent="0.2">
      <c r="A674" s="103" t="str">
        <f t="shared" si="140"/>
        <v>2007_4_f9_1</v>
      </c>
      <c r="B674" s="37" t="s">
        <v>125</v>
      </c>
      <c r="C674" s="37" t="s">
        <v>4</v>
      </c>
      <c r="D674" s="38">
        <v>2</v>
      </c>
    </row>
    <row r="675" spans="1:4" x14ac:dyDescent="0.2">
      <c r="A675" s="103" t="str">
        <f t="shared" si="140"/>
        <v>2007_4_f9_2</v>
      </c>
      <c r="B675" s="37" t="s">
        <v>125</v>
      </c>
      <c r="C675" s="37" t="s">
        <v>5</v>
      </c>
      <c r="D675" s="38">
        <v>2</v>
      </c>
    </row>
    <row r="676" spans="1:4" x14ac:dyDescent="0.2">
      <c r="A676" s="103" t="str">
        <f t="shared" si="140"/>
        <v>2007_4_f9_3</v>
      </c>
      <c r="B676" s="37" t="s">
        <v>125</v>
      </c>
      <c r="C676" s="37" t="s">
        <v>6</v>
      </c>
      <c r="D676" s="38">
        <v>2</v>
      </c>
    </row>
    <row r="677" spans="1:4" x14ac:dyDescent="0.2">
      <c r="A677" s="103" t="str">
        <f t="shared" si="140"/>
        <v>2007_4_f9_4</v>
      </c>
      <c r="B677" s="37" t="s">
        <v>125</v>
      </c>
      <c r="C677" s="37" t="s">
        <v>7</v>
      </c>
      <c r="D677" s="38">
        <v>2</v>
      </c>
    </row>
    <row r="678" spans="1:4" x14ac:dyDescent="0.2">
      <c r="A678" s="103" t="str">
        <f t="shared" si="140"/>
        <v>2007_4_f12_3</v>
      </c>
      <c r="B678" s="37" t="s">
        <v>125</v>
      </c>
      <c r="C678" s="37" t="s">
        <v>3</v>
      </c>
      <c r="D678" s="38">
        <v>0</v>
      </c>
    </row>
    <row r="679" spans="1:4" x14ac:dyDescent="0.2">
      <c r="A679" s="103" t="str">
        <f t="shared" si="140"/>
        <v>2007_4_f61_2</v>
      </c>
      <c r="B679" s="37" t="s">
        <v>125</v>
      </c>
      <c r="C679" s="37" t="s">
        <v>111</v>
      </c>
      <c r="D679" s="38">
        <v>0</v>
      </c>
    </row>
    <row r="680" spans="1:4" x14ac:dyDescent="0.2">
      <c r="A680" s="103" t="str">
        <f t="shared" si="140"/>
        <v>2007_4_InEI</v>
      </c>
      <c r="B680" s="37" t="s">
        <v>125</v>
      </c>
      <c r="C680" s="37" t="s">
        <v>107</v>
      </c>
      <c r="D680" s="38">
        <v>2</v>
      </c>
    </row>
    <row r="681" spans="1:4" x14ac:dyDescent="0.2">
      <c r="A681" s="103" t="str">
        <f t="shared" si="140"/>
        <v>2007_4_InIN</v>
      </c>
      <c r="B681" s="37" t="s">
        <v>125</v>
      </c>
      <c r="C681" s="37" t="s">
        <v>113</v>
      </c>
      <c r="D681" s="38">
        <v>2</v>
      </c>
    </row>
    <row r="682" spans="1:4" x14ac:dyDescent="0.2">
      <c r="A682" s="103" t="str">
        <f t="shared" si="140"/>
        <v>2007_4_f4_1</v>
      </c>
      <c r="B682" s="37" t="s">
        <v>125</v>
      </c>
      <c r="C682" s="37" t="s">
        <v>43</v>
      </c>
      <c r="D682" s="38">
        <v>2</v>
      </c>
    </row>
    <row r="683" spans="1:4" x14ac:dyDescent="0.2">
      <c r="A683" s="103" t="str">
        <f t="shared" si="140"/>
        <v>2007_4_f4_2</v>
      </c>
      <c r="B683" s="37" t="s">
        <v>125</v>
      </c>
      <c r="C683" s="37" t="s">
        <v>44</v>
      </c>
      <c r="D683" s="38">
        <v>2</v>
      </c>
    </row>
    <row r="684" spans="1:4" x14ac:dyDescent="0.2">
      <c r="A684" s="103" t="str">
        <f t="shared" si="140"/>
        <v>2007_4_f4_3</v>
      </c>
      <c r="B684" s="37" t="s">
        <v>125</v>
      </c>
      <c r="C684" s="37" t="s">
        <v>100</v>
      </c>
      <c r="D684" s="38">
        <v>2</v>
      </c>
    </row>
    <row r="685" spans="1:4" x14ac:dyDescent="0.2">
      <c r="A685" s="103" t="str">
        <f t="shared" si="140"/>
        <v>2007_4_f4_4</v>
      </c>
      <c r="B685" s="37" t="s">
        <v>125</v>
      </c>
      <c r="C685" s="37" t="s">
        <v>102</v>
      </c>
      <c r="D685" s="38">
        <v>2</v>
      </c>
    </row>
    <row r="686" spans="1:4" x14ac:dyDescent="0.2">
      <c r="A686" s="103" t="str">
        <f t="shared" si="140"/>
        <v>2007_4_f60_1</v>
      </c>
      <c r="B686" s="37" t="s">
        <v>125</v>
      </c>
      <c r="C686" s="37" t="s">
        <v>109</v>
      </c>
      <c r="D686" s="38">
        <v>0</v>
      </c>
    </row>
    <row r="687" spans="1:4" x14ac:dyDescent="0.2">
      <c r="A687" s="103" t="str">
        <f t="shared" si="140"/>
        <v>2007_4_f61_1</v>
      </c>
      <c r="B687" s="37" t="s">
        <v>125</v>
      </c>
      <c r="C687" s="37" t="s">
        <v>110</v>
      </c>
      <c r="D687" s="38">
        <v>0</v>
      </c>
    </row>
    <row r="688" spans="1:4" x14ac:dyDescent="0.2">
      <c r="A688" s="103" t="str">
        <f t="shared" si="140"/>
        <v>2007_4_lagE</v>
      </c>
      <c r="B688" s="37" t="s">
        <v>125</v>
      </c>
      <c r="C688" s="37" t="s">
        <v>226</v>
      </c>
      <c r="D688" s="38">
        <v>2</v>
      </c>
    </row>
    <row r="689" spans="1:4" x14ac:dyDescent="0.2">
      <c r="A689" s="103" t="str">
        <f t="shared" si="140"/>
        <v>2007_4_lagI</v>
      </c>
      <c r="B689" s="37" t="s">
        <v>125</v>
      </c>
      <c r="C689" s="37" t="s">
        <v>227</v>
      </c>
      <c r="D689" s="38">
        <v>2</v>
      </c>
    </row>
    <row r="690" spans="1:4" x14ac:dyDescent="0.2">
      <c r="A690" s="103" t="str">
        <f t="shared" si="140"/>
        <v>2008_2_f9_1</v>
      </c>
      <c r="B690" s="37" t="s">
        <v>48</v>
      </c>
      <c r="C690" s="37" t="s">
        <v>4</v>
      </c>
      <c r="D690" s="38">
        <v>2</v>
      </c>
    </row>
    <row r="691" spans="1:4" x14ac:dyDescent="0.2">
      <c r="A691" s="103" t="str">
        <f t="shared" si="140"/>
        <v>2008_2_f9_2</v>
      </c>
      <c r="B691" s="37" t="s">
        <v>48</v>
      </c>
      <c r="C691" s="37" t="s">
        <v>5</v>
      </c>
      <c r="D691" s="38">
        <v>2</v>
      </c>
    </row>
    <row r="692" spans="1:4" x14ac:dyDescent="0.2">
      <c r="A692" s="103" t="str">
        <f t="shared" si="140"/>
        <v>2008_2_f9_3</v>
      </c>
      <c r="B692" s="37" t="s">
        <v>48</v>
      </c>
      <c r="C692" s="37" t="s">
        <v>6</v>
      </c>
      <c r="D692" s="38">
        <v>2</v>
      </c>
    </row>
    <row r="693" spans="1:4" x14ac:dyDescent="0.2">
      <c r="A693" s="103" t="str">
        <f t="shared" si="140"/>
        <v>2008_2_f9_4</v>
      </c>
      <c r="B693" s="37" t="s">
        <v>48</v>
      </c>
      <c r="C693" s="37" t="s">
        <v>7</v>
      </c>
      <c r="D693" s="38">
        <v>2</v>
      </c>
    </row>
    <row r="694" spans="1:4" x14ac:dyDescent="0.2">
      <c r="A694" s="103" t="str">
        <f t="shared" si="140"/>
        <v>2008_2_f12_3</v>
      </c>
      <c r="B694" s="37" t="s">
        <v>48</v>
      </c>
      <c r="C694" s="37" t="s">
        <v>3</v>
      </c>
      <c r="D694" s="38">
        <v>0</v>
      </c>
    </row>
    <row r="695" spans="1:4" x14ac:dyDescent="0.2">
      <c r="A695" s="103" t="str">
        <f t="shared" si="140"/>
        <v>2008_2_f61_2</v>
      </c>
      <c r="B695" s="37" t="s">
        <v>48</v>
      </c>
      <c r="C695" s="37" t="s">
        <v>111</v>
      </c>
      <c r="D695" s="38">
        <v>0</v>
      </c>
    </row>
    <row r="696" spans="1:4" x14ac:dyDescent="0.2">
      <c r="A696" s="103" t="str">
        <f t="shared" si="140"/>
        <v>2008_2_InEI</v>
      </c>
      <c r="B696" s="37" t="s">
        <v>48</v>
      </c>
      <c r="C696" s="37" t="s">
        <v>107</v>
      </c>
      <c r="D696" s="38">
        <v>2</v>
      </c>
    </row>
    <row r="697" spans="1:4" x14ac:dyDescent="0.2">
      <c r="A697" s="103" t="str">
        <f t="shared" si="140"/>
        <v>2008_2_InIN</v>
      </c>
      <c r="B697" s="37" t="s">
        <v>48</v>
      </c>
      <c r="C697" s="37" t="s">
        <v>113</v>
      </c>
      <c r="D697" s="38">
        <v>2</v>
      </c>
    </row>
    <row r="698" spans="1:4" x14ac:dyDescent="0.2">
      <c r="A698" s="103" t="str">
        <f t="shared" si="140"/>
        <v>2008_2_f4_1</v>
      </c>
      <c r="B698" s="37" t="s">
        <v>48</v>
      </c>
      <c r="C698" s="37" t="s">
        <v>43</v>
      </c>
      <c r="D698" s="38">
        <v>2</v>
      </c>
    </row>
    <row r="699" spans="1:4" x14ac:dyDescent="0.2">
      <c r="A699" s="103" t="str">
        <f t="shared" si="140"/>
        <v>2008_2_f4_2</v>
      </c>
      <c r="B699" s="37" t="s">
        <v>48</v>
      </c>
      <c r="C699" s="37" t="s">
        <v>44</v>
      </c>
      <c r="D699" s="38">
        <v>2</v>
      </c>
    </row>
    <row r="700" spans="1:4" x14ac:dyDescent="0.2">
      <c r="A700" s="103" t="str">
        <f t="shared" si="140"/>
        <v>2008_2_f4_3</v>
      </c>
      <c r="B700" s="37" t="s">
        <v>48</v>
      </c>
      <c r="C700" s="37" t="s">
        <v>100</v>
      </c>
      <c r="D700" s="38">
        <v>2</v>
      </c>
    </row>
    <row r="701" spans="1:4" x14ac:dyDescent="0.2">
      <c r="A701" s="103" t="str">
        <f t="shared" si="140"/>
        <v>2008_2_f4_4</v>
      </c>
      <c r="B701" s="37" t="s">
        <v>48</v>
      </c>
      <c r="C701" s="37" t="s">
        <v>102</v>
      </c>
      <c r="D701" s="38">
        <v>2</v>
      </c>
    </row>
    <row r="702" spans="1:4" x14ac:dyDescent="0.2">
      <c r="A702" s="103" t="str">
        <f t="shared" si="140"/>
        <v>2008_2_f60_1</v>
      </c>
      <c r="B702" s="37" t="s">
        <v>48</v>
      </c>
      <c r="C702" s="37" t="s">
        <v>109</v>
      </c>
      <c r="D702" s="38">
        <v>0</v>
      </c>
    </row>
    <row r="703" spans="1:4" x14ac:dyDescent="0.2">
      <c r="A703" s="103" t="str">
        <f t="shared" si="140"/>
        <v>2008_2_f61_1</v>
      </c>
      <c r="B703" s="37" t="s">
        <v>48</v>
      </c>
      <c r="C703" s="37" t="s">
        <v>110</v>
      </c>
      <c r="D703" s="38">
        <v>0</v>
      </c>
    </row>
    <row r="704" spans="1:4" x14ac:dyDescent="0.2">
      <c r="A704" s="103" t="str">
        <f t="shared" si="140"/>
        <v>2008_2_lagE</v>
      </c>
      <c r="B704" s="37" t="s">
        <v>48</v>
      </c>
      <c r="C704" s="37" t="s">
        <v>226</v>
      </c>
      <c r="D704" s="38">
        <v>2</v>
      </c>
    </row>
    <row r="705" spans="1:4" x14ac:dyDescent="0.2">
      <c r="A705" s="103" t="str">
        <f t="shared" si="140"/>
        <v>2008_2_lagI</v>
      </c>
      <c r="B705" s="37" t="s">
        <v>48</v>
      </c>
      <c r="C705" s="37" t="s">
        <v>227</v>
      </c>
      <c r="D705" s="38">
        <v>2</v>
      </c>
    </row>
    <row r="706" spans="1:4" x14ac:dyDescent="0.2">
      <c r="A706" s="103" t="str">
        <f t="shared" si="140"/>
        <v>2008_4_f9_1</v>
      </c>
      <c r="B706" s="37" t="s">
        <v>49</v>
      </c>
      <c r="C706" s="37" t="s">
        <v>4</v>
      </c>
      <c r="D706" s="38">
        <v>3</v>
      </c>
    </row>
    <row r="707" spans="1:4" x14ac:dyDescent="0.2">
      <c r="A707" s="103" t="str">
        <f t="shared" ref="A707:A770" si="141">CONCATENATE(B707,"_",C707)</f>
        <v>2008_4_f9_2</v>
      </c>
      <c r="B707" s="37" t="s">
        <v>49</v>
      </c>
      <c r="C707" s="37" t="s">
        <v>5</v>
      </c>
      <c r="D707" s="38">
        <v>3</v>
      </c>
    </row>
    <row r="708" spans="1:4" x14ac:dyDescent="0.2">
      <c r="A708" s="103" t="str">
        <f t="shared" si="141"/>
        <v>2008_4_f9_3</v>
      </c>
      <c r="B708" s="37" t="s">
        <v>49</v>
      </c>
      <c r="C708" s="37" t="s">
        <v>6</v>
      </c>
      <c r="D708" s="38">
        <v>2</v>
      </c>
    </row>
    <row r="709" spans="1:4" x14ac:dyDescent="0.2">
      <c r="A709" s="103" t="str">
        <f t="shared" si="141"/>
        <v>2008_4_f9_4</v>
      </c>
      <c r="B709" s="37" t="s">
        <v>49</v>
      </c>
      <c r="C709" s="37" t="s">
        <v>7</v>
      </c>
      <c r="D709" s="38">
        <v>2</v>
      </c>
    </row>
    <row r="710" spans="1:4" x14ac:dyDescent="0.2">
      <c r="A710" s="103" t="str">
        <f t="shared" si="141"/>
        <v>2008_4_f12_3</v>
      </c>
      <c r="B710" s="37" t="s">
        <v>49</v>
      </c>
      <c r="C710" s="37" t="s">
        <v>3</v>
      </c>
      <c r="D710" s="38">
        <v>0</v>
      </c>
    </row>
    <row r="711" spans="1:4" x14ac:dyDescent="0.2">
      <c r="A711" s="103" t="str">
        <f t="shared" si="141"/>
        <v>2008_4_f61_2</v>
      </c>
      <c r="B711" s="37" t="s">
        <v>49</v>
      </c>
      <c r="C711" s="37" t="s">
        <v>111</v>
      </c>
      <c r="D711" s="38">
        <v>0</v>
      </c>
    </row>
    <row r="712" spans="1:4" x14ac:dyDescent="0.2">
      <c r="A712" s="103" t="str">
        <f t="shared" si="141"/>
        <v>2008_4_InEI</v>
      </c>
      <c r="B712" s="37" t="s">
        <v>49</v>
      </c>
      <c r="C712" s="37" t="s">
        <v>107</v>
      </c>
      <c r="D712" s="38">
        <v>3</v>
      </c>
    </row>
    <row r="713" spans="1:4" x14ac:dyDescent="0.2">
      <c r="A713" s="103" t="str">
        <f t="shared" si="141"/>
        <v>2008_4_InIN</v>
      </c>
      <c r="B713" s="37" t="s">
        <v>49</v>
      </c>
      <c r="C713" s="37" t="s">
        <v>113</v>
      </c>
      <c r="D713" s="38">
        <v>2</v>
      </c>
    </row>
    <row r="714" spans="1:4" x14ac:dyDescent="0.2">
      <c r="A714" s="103" t="str">
        <f t="shared" si="141"/>
        <v>2008_4_f4_1</v>
      </c>
      <c r="B714" s="37" t="s">
        <v>49</v>
      </c>
      <c r="C714" s="37" t="s">
        <v>43</v>
      </c>
      <c r="D714" s="38">
        <v>3</v>
      </c>
    </row>
    <row r="715" spans="1:4" x14ac:dyDescent="0.2">
      <c r="A715" s="103" t="str">
        <f t="shared" si="141"/>
        <v>2008_4_f4_2</v>
      </c>
      <c r="B715" s="37" t="s">
        <v>49</v>
      </c>
      <c r="C715" s="37" t="s">
        <v>44</v>
      </c>
      <c r="D715" s="38">
        <v>3</v>
      </c>
    </row>
    <row r="716" spans="1:4" x14ac:dyDescent="0.2">
      <c r="A716" s="103" t="str">
        <f t="shared" si="141"/>
        <v>2008_4_f4_3</v>
      </c>
      <c r="B716" s="37" t="s">
        <v>49</v>
      </c>
      <c r="C716" s="37" t="s">
        <v>100</v>
      </c>
      <c r="D716" s="38">
        <v>2</v>
      </c>
    </row>
    <row r="717" spans="1:4" x14ac:dyDescent="0.2">
      <c r="A717" s="103" t="str">
        <f t="shared" si="141"/>
        <v>2008_4_f4_4</v>
      </c>
      <c r="B717" s="37" t="s">
        <v>49</v>
      </c>
      <c r="C717" s="37" t="s">
        <v>102</v>
      </c>
      <c r="D717" s="38">
        <v>2</v>
      </c>
    </row>
    <row r="718" spans="1:4" x14ac:dyDescent="0.2">
      <c r="A718" s="103" t="str">
        <f t="shared" si="141"/>
        <v>2008_4_f60_1</v>
      </c>
      <c r="B718" s="37" t="s">
        <v>49</v>
      </c>
      <c r="C718" s="37" t="s">
        <v>109</v>
      </c>
      <c r="D718" s="38">
        <v>0</v>
      </c>
    </row>
    <row r="719" spans="1:4" x14ac:dyDescent="0.2">
      <c r="A719" s="103" t="str">
        <f t="shared" si="141"/>
        <v>2008_4_f61_1</v>
      </c>
      <c r="B719" s="37" t="s">
        <v>49</v>
      </c>
      <c r="C719" s="37" t="s">
        <v>110</v>
      </c>
      <c r="D719" s="38">
        <v>0</v>
      </c>
    </row>
    <row r="720" spans="1:4" x14ac:dyDescent="0.2">
      <c r="A720" s="103" t="str">
        <f t="shared" si="141"/>
        <v>2008_4_lagE</v>
      </c>
      <c r="B720" s="37" t="s">
        <v>49</v>
      </c>
      <c r="C720" s="37" t="s">
        <v>226</v>
      </c>
      <c r="D720" s="38">
        <v>3</v>
      </c>
    </row>
    <row r="721" spans="1:4" x14ac:dyDescent="0.2">
      <c r="A721" s="103" t="str">
        <f t="shared" si="141"/>
        <v>2008_4_lagI</v>
      </c>
      <c r="B721" s="37" t="s">
        <v>49</v>
      </c>
      <c r="C721" s="37" t="s">
        <v>227</v>
      </c>
      <c r="D721" s="38">
        <v>2</v>
      </c>
    </row>
    <row r="722" spans="1:4" x14ac:dyDescent="0.2">
      <c r="A722" s="103" t="str">
        <f t="shared" si="141"/>
        <v>2009_2_f9_1</v>
      </c>
      <c r="B722" s="37" t="s">
        <v>50</v>
      </c>
      <c r="C722" s="37" t="s">
        <v>4</v>
      </c>
      <c r="D722" s="38">
        <v>3</v>
      </c>
    </row>
    <row r="723" spans="1:4" x14ac:dyDescent="0.2">
      <c r="A723" s="103" t="str">
        <f t="shared" si="141"/>
        <v>2009_2_f9_2</v>
      </c>
      <c r="B723" s="37" t="s">
        <v>50</v>
      </c>
      <c r="C723" s="37" t="s">
        <v>5</v>
      </c>
      <c r="D723" s="38">
        <v>3</v>
      </c>
    </row>
    <row r="724" spans="1:4" x14ac:dyDescent="0.2">
      <c r="A724" s="103" t="str">
        <f t="shared" si="141"/>
        <v>2009_2_f9_3</v>
      </c>
      <c r="B724" s="37" t="s">
        <v>50</v>
      </c>
      <c r="C724" s="37" t="s">
        <v>6</v>
      </c>
      <c r="D724" s="38">
        <v>2</v>
      </c>
    </row>
    <row r="725" spans="1:4" x14ac:dyDescent="0.2">
      <c r="A725" s="103" t="str">
        <f t="shared" si="141"/>
        <v>2009_2_f9_4</v>
      </c>
      <c r="B725" s="37" t="s">
        <v>50</v>
      </c>
      <c r="C725" s="37" t="s">
        <v>7</v>
      </c>
      <c r="D725" s="38">
        <v>2</v>
      </c>
    </row>
    <row r="726" spans="1:4" x14ac:dyDescent="0.2">
      <c r="A726" s="103" t="str">
        <f t="shared" si="141"/>
        <v>2009_2_f12_3</v>
      </c>
      <c r="B726" s="37" t="s">
        <v>50</v>
      </c>
      <c r="C726" s="37" t="s">
        <v>3</v>
      </c>
      <c r="D726" s="38">
        <v>0</v>
      </c>
    </row>
    <row r="727" spans="1:4" x14ac:dyDescent="0.2">
      <c r="A727" s="103" t="str">
        <f t="shared" si="141"/>
        <v>2009_2_f61_2</v>
      </c>
      <c r="B727" s="37" t="s">
        <v>50</v>
      </c>
      <c r="C727" s="37" t="s">
        <v>111</v>
      </c>
      <c r="D727" s="38">
        <v>0</v>
      </c>
    </row>
    <row r="728" spans="1:4" x14ac:dyDescent="0.2">
      <c r="A728" s="103" t="str">
        <f t="shared" si="141"/>
        <v>2009_2_InEI</v>
      </c>
      <c r="B728" s="37" t="s">
        <v>50</v>
      </c>
      <c r="C728" s="37" t="s">
        <v>107</v>
      </c>
      <c r="D728" s="38">
        <v>3</v>
      </c>
    </row>
    <row r="729" spans="1:4" x14ac:dyDescent="0.2">
      <c r="A729" s="103" t="str">
        <f t="shared" si="141"/>
        <v>2009_2_InIN</v>
      </c>
      <c r="B729" s="37" t="s">
        <v>50</v>
      </c>
      <c r="C729" s="37" t="s">
        <v>113</v>
      </c>
      <c r="D729" s="38">
        <v>2</v>
      </c>
    </row>
    <row r="730" spans="1:4" x14ac:dyDescent="0.2">
      <c r="A730" s="103" t="str">
        <f t="shared" si="141"/>
        <v>2009_2_f4_1</v>
      </c>
      <c r="B730" s="37" t="s">
        <v>50</v>
      </c>
      <c r="C730" s="37" t="s">
        <v>43</v>
      </c>
      <c r="D730" s="38">
        <v>3</v>
      </c>
    </row>
    <row r="731" spans="1:4" x14ac:dyDescent="0.2">
      <c r="A731" s="103" t="str">
        <f t="shared" si="141"/>
        <v>2009_2_f4_2</v>
      </c>
      <c r="B731" s="37" t="s">
        <v>50</v>
      </c>
      <c r="C731" s="37" t="s">
        <v>44</v>
      </c>
      <c r="D731" s="38">
        <v>3</v>
      </c>
    </row>
    <row r="732" spans="1:4" x14ac:dyDescent="0.2">
      <c r="A732" s="103" t="str">
        <f t="shared" si="141"/>
        <v>2009_2_f4_3</v>
      </c>
      <c r="B732" s="37" t="s">
        <v>50</v>
      </c>
      <c r="C732" s="37" t="s">
        <v>100</v>
      </c>
      <c r="D732" s="38">
        <v>2</v>
      </c>
    </row>
    <row r="733" spans="1:4" x14ac:dyDescent="0.2">
      <c r="A733" s="103" t="str">
        <f t="shared" si="141"/>
        <v>2009_2_f4_4</v>
      </c>
      <c r="B733" s="37" t="s">
        <v>50</v>
      </c>
      <c r="C733" s="37" t="s">
        <v>102</v>
      </c>
      <c r="D733" s="38">
        <v>2</v>
      </c>
    </row>
    <row r="734" spans="1:4" x14ac:dyDescent="0.2">
      <c r="A734" s="103" t="str">
        <f t="shared" si="141"/>
        <v>2009_2_f60_1</v>
      </c>
      <c r="B734" s="37" t="s">
        <v>50</v>
      </c>
      <c r="C734" s="37" t="s">
        <v>109</v>
      </c>
      <c r="D734" s="38">
        <v>0</v>
      </c>
    </row>
    <row r="735" spans="1:4" x14ac:dyDescent="0.2">
      <c r="A735" s="103" t="str">
        <f t="shared" si="141"/>
        <v>2009_2_f61_1</v>
      </c>
      <c r="B735" s="37" t="s">
        <v>50</v>
      </c>
      <c r="C735" s="37" t="s">
        <v>110</v>
      </c>
      <c r="D735" s="38">
        <v>0</v>
      </c>
    </row>
    <row r="736" spans="1:4" x14ac:dyDescent="0.2">
      <c r="A736" s="103" t="str">
        <f t="shared" si="141"/>
        <v>2009_2_lagE</v>
      </c>
      <c r="B736" s="37" t="s">
        <v>50</v>
      </c>
      <c r="C736" s="37" t="s">
        <v>226</v>
      </c>
      <c r="D736" s="38">
        <v>3</v>
      </c>
    </row>
    <row r="737" spans="1:4" x14ac:dyDescent="0.2">
      <c r="A737" s="103" t="str">
        <f t="shared" si="141"/>
        <v>2009_2_lagI</v>
      </c>
      <c r="B737" s="37" t="s">
        <v>50</v>
      </c>
      <c r="C737" s="37" t="s">
        <v>227</v>
      </c>
      <c r="D737" s="38">
        <v>2</v>
      </c>
    </row>
    <row r="738" spans="1:4" x14ac:dyDescent="0.2">
      <c r="A738" s="103" t="str">
        <f t="shared" si="141"/>
        <v>2009_4_f9_1</v>
      </c>
      <c r="B738" s="37" t="s">
        <v>51</v>
      </c>
      <c r="C738" s="37" t="s">
        <v>4</v>
      </c>
      <c r="D738" s="38">
        <v>3</v>
      </c>
    </row>
    <row r="739" spans="1:4" x14ac:dyDescent="0.2">
      <c r="A739" s="103" t="str">
        <f t="shared" si="141"/>
        <v>2009_4_f9_2</v>
      </c>
      <c r="B739" s="37" t="s">
        <v>51</v>
      </c>
      <c r="C739" s="37" t="s">
        <v>5</v>
      </c>
      <c r="D739" s="38">
        <v>3</v>
      </c>
    </row>
    <row r="740" spans="1:4" x14ac:dyDescent="0.2">
      <c r="A740" s="103" t="str">
        <f t="shared" si="141"/>
        <v>2009_4_f9_3</v>
      </c>
      <c r="B740" s="37" t="s">
        <v>51</v>
      </c>
      <c r="C740" s="37" t="s">
        <v>6</v>
      </c>
      <c r="D740" s="38">
        <v>2</v>
      </c>
    </row>
    <row r="741" spans="1:4" x14ac:dyDescent="0.2">
      <c r="A741" s="103" t="str">
        <f t="shared" si="141"/>
        <v>2009_4_f9_4</v>
      </c>
      <c r="B741" s="37" t="s">
        <v>51</v>
      </c>
      <c r="C741" s="37" t="s">
        <v>7</v>
      </c>
      <c r="D741" s="38">
        <v>2</v>
      </c>
    </row>
    <row r="742" spans="1:4" x14ac:dyDescent="0.2">
      <c r="A742" s="103" t="str">
        <f t="shared" si="141"/>
        <v>2009_4_f12_3</v>
      </c>
      <c r="B742" s="37" t="s">
        <v>51</v>
      </c>
      <c r="C742" s="37" t="s">
        <v>3</v>
      </c>
      <c r="D742" s="38">
        <v>0</v>
      </c>
    </row>
    <row r="743" spans="1:4" x14ac:dyDescent="0.2">
      <c r="A743" s="103" t="str">
        <f t="shared" si="141"/>
        <v>2009_4_f61_2</v>
      </c>
      <c r="B743" s="37" t="s">
        <v>51</v>
      </c>
      <c r="C743" s="37" t="s">
        <v>111</v>
      </c>
      <c r="D743" s="38">
        <v>0</v>
      </c>
    </row>
    <row r="744" spans="1:4" x14ac:dyDescent="0.2">
      <c r="A744" s="103" t="str">
        <f t="shared" si="141"/>
        <v>2009_4_InEI</v>
      </c>
      <c r="B744" s="37" t="s">
        <v>51</v>
      </c>
      <c r="C744" s="37" t="s">
        <v>107</v>
      </c>
      <c r="D744" s="38">
        <v>3</v>
      </c>
    </row>
    <row r="745" spans="1:4" x14ac:dyDescent="0.2">
      <c r="A745" s="103" t="str">
        <f t="shared" si="141"/>
        <v>2009_4_InIN</v>
      </c>
      <c r="B745" s="37" t="s">
        <v>51</v>
      </c>
      <c r="C745" s="37" t="s">
        <v>113</v>
      </c>
      <c r="D745" s="38">
        <v>2</v>
      </c>
    </row>
    <row r="746" spans="1:4" x14ac:dyDescent="0.2">
      <c r="A746" s="103" t="str">
        <f t="shared" si="141"/>
        <v>2009_4_f4_1</v>
      </c>
      <c r="B746" s="37" t="s">
        <v>51</v>
      </c>
      <c r="C746" s="37" t="s">
        <v>43</v>
      </c>
      <c r="D746" s="38">
        <v>3</v>
      </c>
    </row>
    <row r="747" spans="1:4" x14ac:dyDescent="0.2">
      <c r="A747" s="103" t="str">
        <f t="shared" si="141"/>
        <v>2009_4_f4_2</v>
      </c>
      <c r="B747" s="37" t="s">
        <v>51</v>
      </c>
      <c r="C747" s="37" t="s">
        <v>44</v>
      </c>
      <c r="D747" s="38">
        <v>3</v>
      </c>
    </row>
    <row r="748" spans="1:4" x14ac:dyDescent="0.2">
      <c r="A748" s="103" t="str">
        <f t="shared" si="141"/>
        <v>2009_4_f4_3</v>
      </c>
      <c r="B748" s="37" t="s">
        <v>51</v>
      </c>
      <c r="C748" s="37" t="s">
        <v>100</v>
      </c>
      <c r="D748" s="38">
        <v>2</v>
      </c>
    </row>
    <row r="749" spans="1:4" x14ac:dyDescent="0.2">
      <c r="A749" s="103" t="str">
        <f t="shared" si="141"/>
        <v>2009_4_f4_4</v>
      </c>
      <c r="B749" s="37" t="s">
        <v>51</v>
      </c>
      <c r="C749" s="37" t="s">
        <v>102</v>
      </c>
      <c r="D749" s="38">
        <v>2</v>
      </c>
    </row>
    <row r="750" spans="1:4" x14ac:dyDescent="0.2">
      <c r="A750" s="103" t="str">
        <f t="shared" si="141"/>
        <v>2009_4_f60_1</v>
      </c>
      <c r="B750" s="37" t="s">
        <v>51</v>
      </c>
      <c r="C750" s="37" t="s">
        <v>109</v>
      </c>
      <c r="D750" s="38">
        <v>0</v>
      </c>
    </row>
    <row r="751" spans="1:4" x14ac:dyDescent="0.2">
      <c r="A751" s="103" t="str">
        <f t="shared" si="141"/>
        <v>2009_4_f61_1</v>
      </c>
      <c r="B751" s="37" t="s">
        <v>51</v>
      </c>
      <c r="C751" s="37" t="s">
        <v>110</v>
      </c>
      <c r="D751" s="38">
        <v>0</v>
      </c>
    </row>
    <row r="752" spans="1:4" x14ac:dyDescent="0.2">
      <c r="A752" s="103" t="str">
        <f t="shared" si="141"/>
        <v>2009_4_lagE</v>
      </c>
      <c r="B752" s="37" t="s">
        <v>51</v>
      </c>
      <c r="C752" s="37" t="s">
        <v>226</v>
      </c>
      <c r="D752" s="38">
        <v>3</v>
      </c>
    </row>
    <row r="753" spans="1:4" x14ac:dyDescent="0.2">
      <c r="A753" s="103" t="str">
        <f t="shared" si="141"/>
        <v>2009_4_lagI</v>
      </c>
      <c r="B753" s="37" t="s">
        <v>51</v>
      </c>
      <c r="C753" s="37" t="s">
        <v>227</v>
      </c>
      <c r="D753" s="38">
        <v>2</v>
      </c>
    </row>
    <row r="754" spans="1:4" x14ac:dyDescent="0.2">
      <c r="A754" s="103" t="str">
        <f t="shared" si="141"/>
        <v>2010_2_f9_1</v>
      </c>
      <c r="B754" s="37" t="s">
        <v>52</v>
      </c>
      <c r="C754" s="37" t="s">
        <v>4</v>
      </c>
      <c r="D754" s="38">
        <v>3</v>
      </c>
    </row>
    <row r="755" spans="1:4" x14ac:dyDescent="0.2">
      <c r="A755" s="103" t="str">
        <f t="shared" si="141"/>
        <v>2010_2_f9_2</v>
      </c>
      <c r="B755" s="37" t="s">
        <v>52</v>
      </c>
      <c r="C755" s="37" t="s">
        <v>5</v>
      </c>
      <c r="D755" s="38">
        <v>3</v>
      </c>
    </row>
    <row r="756" spans="1:4" x14ac:dyDescent="0.2">
      <c r="A756" s="103" t="str">
        <f t="shared" si="141"/>
        <v>2010_2_f9_3</v>
      </c>
      <c r="B756" s="37" t="s">
        <v>52</v>
      </c>
      <c r="C756" s="37" t="s">
        <v>6</v>
      </c>
      <c r="D756" s="38">
        <v>2</v>
      </c>
    </row>
    <row r="757" spans="1:4" x14ac:dyDescent="0.2">
      <c r="A757" s="103" t="str">
        <f t="shared" si="141"/>
        <v>2010_2_f9_4</v>
      </c>
      <c r="B757" s="37" t="s">
        <v>52</v>
      </c>
      <c r="C757" s="37" t="s">
        <v>7</v>
      </c>
      <c r="D757" s="38">
        <v>2</v>
      </c>
    </row>
    <row r="758" spans="1:4" x14ac:dyDescent="0.2">
      <c r="A758" s="103" t="str">
        <f t="shared" si="141"/>
        <v>2010_2_f12_3</v>
      </c>
      <c r="B758" s="37" t="s">
        <v>52</v>
      </c>
      <c r="C758" s="37" t="s">
        <v>3</v>
      </c>
      <c r="D758" s="38">
        <v>0</v>
      </c>
    </row>
    <row r="759" spans="1:4" x14ac:dyDescent="0.2">
      <c r="A759" s="103" t="str">
        <f t="shared" si="141"/>
        <v>2010_2_f61_2</v>
      </c>
      <c r="B759" s="37" t="s">
        <v>52</v>
      </c>
      <c r="C759" s="37" t="s">
        <v>111</v>
      </c>
      <c r="D759" s="38">
        <v>0</v>
      </c>
    </row>
    <row r="760" spans="1:4" x14ac:dyDescent="0.2">
      <c r="A760" s="103" t="str">
        <f t="shared" si="141"/>
        <v>2010_2_InEI</v>
      </c>
      <c r="B760" s="37" t="s">
        <v>52</v>
      </c>
      <c r="C760" s="37" t="s">
        <v>107</v>
      </c>
      <c r="D760" s="38">
        <v>3</v>
      </c>
    </row>
    <row r="761" spans="1:4" x14ac:dyDescent="0.2">
      <c r="A761" s="103" t="str">
        <f t="shared" si="141"/>
        <v>2010_2_InIN</v>
      </c>
      <c r="B761" s="37" t="s">
        <v>52</v>
      </c>
      <c r="C761" s="37" t="s">
        <v>113</v>
      </c>
      <c r="D761" s="38">
        <v>2</v>
      </c>
    </row>
    <row r="762" spans="1:4" x14ac:dyDescent="0.2">
      <c r="A762" s="103" t="str">
        <f t="shared" si="141"/>
        <v>2010_2_f4_1</v>
      </c>
      <c r="B762" s="37" t="s">
        <v>52</v>
      </c>
      <c r="C762" s="37" t="s">
        <v>43</v>
      </c>
      <c r="D762" s="38">
        <v>3</v>
      </c>
    </row>
    <row r="763" spans="1:4" x14ac:dyDescent="0.2">
      <c r="A763" s="103" t="str">
        <f t="shared" si="141"/>
        <v>2010_2_f4_2</v>
      </c>
      <c r="B763" s="37" t="s">
        <v>52</v>
      </c>
      <c r="C763" s="37" t="s">
        <v>44</v>
      </c>
      <c r="D763" s="38">
        <v>3</v>
      </c>
    </row>
    <row r="764" spans="1:4" x14ac:dyDescent="0.2">
      <c r="A764" s="103" t="str">
        <f t="shared" si="141"/>
        <v>2010_2_f4_3</v>
      </c>
      <c r="B764" s="37" t="s">
        <v>52</v>
      </c>
      <c r="C764" s="37" t="s">
        <v>100</v>
      </c>
      <c r="D764" s="38">
        <v>2</v>
      </c>
    </row>
    <row r="765" spans="1:4" x14ac:dyDescent="0.2">
      <c r="A765" s="103" t="str">
        <f t="shared" si="141"/>
        <v>2010_2_f4_4</v>
      </c>
      <c r="B765" s="37" t="s">
        <v>52</v>
      </c>
      <c r="C765" s="37" t="s">
        <v>102</v>
      </c>
      <c r="D765" s="38">
        <v>2</v>
      </c>
    </row>
    <row r="766" spans="1:4" x14ac:dyDescent="0.2">
      <c r="A766" s="103" t="str">
        <f t="shared" si="141"/>
        <v>2010_2_f60_1</v>
      </c>
      <c r="B766" s="37" t="s">
        <v>52</v>
      </c>
      <c r="C766" s="37" t="s">
        <v>109</v>
      </c>
      <c r="D766" s="38">
        <v>0</v>
      </c>
    </row>
    <row r="767" spans="1:4" x14ac:dyDescent="0.2">
      <c r="A767" s="103" t="str">
        <f t="shared" si="141"/>
        <v>2010_2_f61_1</v>
      </c>
      <c r="B767" s="37" t="s">
        <v>52</v>
      </c>
      <c r="C767" s="37" t="s">
        <v>110</v>
      </c>
      <c r="D767" s="38">
        <v>0</v>
      </c>
    </row>
    <row r="768" spans="1:4" x14ac:dyDescent="0.2">
      <c r="A768" s="103" t="str">
        <f t="shared" si="141"/>
        <v>2010_2_lagE</v>
      </c>
      <c r="B768" s="37" t="s">
        <v>52</v>
      </c>
      <c r="C768" s="37" t="s">
        <v>226</v>
      </c>
      <c r="D768" s="38">
        <v>3</v>
      </c>
    </row>
    <row r="769" spans="1:4" x14ac:dyDescent="0.2">
      <c r="A769" s="103" t="str">
        <f t="shared" si="141"/>
        <v>2010_2_lagI</v>
      </c>
      <c r="B769" s="37" t="s">
        <v>52</v>
      </c>
      <c r="C769" s="37" t="s">
        <v>227</v>
      </c>
      <c r="D769" s="38">
        <v>2</v>
      </c>
    </row>
    <row r="770" spans="1:4" x14ac:dyDescent="0.2">
      <c r="A770" s="103" t="str">
        <f t="shared" si="141"/>
        <v>2010_4_f9_1</v>
      </c>
      <c r="B770" s="37" t="s">
        <v>53</v>
      </c>
      <c r="C770" s="37" t="s">
        <v>4</v>
      </c>
      <c r="D770" s="38">
        <v>3</v>
      </c>
    </row>
    <row r="771" spans="1:4" x14ac:dyDescent="0.2">
      <c r="A771" s="103" t="str">
        <f t="shared" ref="A771:A834" si="142">CONCATENATE(B771,"_",C771)</f>
        <v>2010_4_f9_2</v>
      </c>
      <c r="B771" s="37" t="s">
        <v>53</v>
      </c>
      <c r="C771" s="37" t="s">
        <v>5</v>
      </c>
      <c r="D771" s="38">
        <v>3</v>
      </c>
    </row>
    <row r="772" spans="1:4" x14ac:dyDescent="0.2">
      <c r="A772" s="103" t="str">
        <f t="shared" si="142"/>
        <v>2010_4_f9_3</v>
      </c>
      <c r="B772" s="37" t="s">
        <v>53</v>
      </c>
      <c r="C772" s="37" t="s">
        <v>6</v>
      </c>
      <c r="D772" s="38">
        <v>2</v>
      </c>
    </row>
    <row r="773" spans="1:4" x14ac:dyDescent="0.2">
      <c r="A773" s="103" t="str">
        <f t="shared" si="142"/>
        <v>2010_4_f9_4</v>
      </c>
      <c r="B773" s="37" t="s">
        <v>53</v>
      </c>
      <c r="C773" s="37" t="s">
        <v>7</v>
      </c>
      <c r="D773" s="38">
        <v>2</v>
      </c>
    </row>
    <row r="774" spans="1:4" x14ac:dyDescent="0.2">
      <c r="A774" s="103" t="str">
        <f t="shared" si="142"/>
        <v>2010_4_f12_3</v>
      </c>
      <c r="B774" s="37" t="s">
        <v>53</v>
      </c>
      <c r="C774" s="37" t="s">
        <v>3</v>
      </c>
      <c r="D774" s="38">
        <v>0</v>
      </c>
    </row>
    <row r="775" spans="1:4" x14ac:dyDescent="0.2">
      <c r="A775" s="103" t="str">
        <f t="shared" si="142"/>
        <v>2010_4_f61_2</v>
      </c>
      <c r="B775" s="37" t="s">
        <v>53</v>
      </c>
      <c r="C775" s="37" t="s">
        <v>111</v>
      </c>
      <c r="D775" s="38">
        <v>0</v>
      </c>
    </row>
    <row r="776" spans="1:4" x14ac:dyDescent="0.2">
      <c r="A776" s="103" t="str">
        <f t="shared" si="142"/>
        <v>2010_4_InEI</v>
      </c>
      <c r="B776" s="37" t="s">
        <v>53</v>
      </c>
      <c r="C776" s="37" t="s">
        <v>107</v>
      </c>
      <c r="D776" s="38">
        <v>3</v>
      </c>
    </row>
    <row r="777" spans="1:4" x14ac:dyDescent="0.2">
      <c r="A777" s="103" t="str">
        <f t="shared" si="142"/>
        <v>2010_4_InIN</v>
      </c>
      <c r="B777" s="37" t="s">
        <v>53</v>
      </c>
      <c r="C777" s="37" t="s">
        <v>113</v>
      </c>
      <c r="D777" s="38">
        <v>2</v>
      </c>
    </row>
    <row r="778" spans="1:4" x14ac:dyDescent="0.2">
      <c r="A778" s="103" t="str">
        <f t="shared" si="142"/>
        <v>2010_4_f4_1</v>
      </c>
      <c r="B778" s="37" t="s">
        <v>53</v>
      </c>
      <c r="C778" s="37" t="s">
        <v>43</v>
      </c>
      <c r="D778" s="38">
        <v>3</v>
      </c>
    </row>
    <row r="779" spans="1:4" x14ac:dyDescent="0.2">
      <c r="A779" s="103" t="str">
        <f t="shared" si="142"/>
        <v>2010_4_f4_2</v>
      </c>
      <c r="B779" s="37" t="s">
        <v>53</v>
      </c>
      <c r="C779" s="37" t="s">
        <v>44</v>
      </c>
      <c r="D779" s="38">
        <v>3</v>
      </c>
    </row>
    <row r="780" spans="1:4" x14ac:dyDescent="0.2">
      <c r="A780" s="103" t="str">
        <f t="shared" si="142"/>
        <v>2010_4_f4_3</v>
      </c>
      <c r="B780" s="37" t="s">
        <v>53</v>
      </c>
      <c r="C780" s="37" t="s">
        <v>100</v>
      </c>
      <c r="D780" s="38">
        <v>2</v>
      </c>
    </row>
    <row r="781" spans="1:4" x14ac:dyDescent="0.2">
      <c r="A781" s="103" t="str">
        <f t="shared" si="142"/>
        <v>2010_4_f4_4</v>
      </c>
      <c r="B781" s="37" t="s">
        <v>53</v>
      </c>
      <c r="C781" s="37" t="s">
        <v>102</v>
      </c>
      <c r="D781" s="38">
        <v>2</v>
      </c>
    </row>
    <row r="782" spans="1:4" x14ac:dyDescent="0.2">
      <c r="A782" s="103" t="str">
        <f t="shared" si="142"/>
        <v>2010_4_f60_1</v>
      </c>
      <c r="B782" s="37" t="s">
        <v>53</v>
      </c>
      <c r="C782" s="37" t="s">
        <v>109</v>
      </c>
      <c r="D782" s="38">
        <v>0</v>
      </c>
    </row>
    <row r="783" spans="1:4" x14ac:dyDescent="0.2">
      <c r="A783" s="103" t="str">
        <f t="shared" si="142"/>
        <v>2010_4_f61_1</v>
      </c>
      <c r="B783" s="37" t="s">
        <v>53</v>
      </c>
      <c r="C783" s="37" t="s">
        <v>110</v>
      </c>
      <c r="D783" s="38">
        <v>0</v>
      </c>
    </row>
    <row r="784" spans="1:4" x14ac:dyDescent="0.2">
      <c r="A784" s="103" t="str">
        <f t="shared" si="142"/>
        <v>2010_4_lagE</v>
      </c>
      <c r="B784" s="37" t="s">
        <v>53</v>
      </c>
      <c r="C784" s="37" t="s">
        <v>226</v>
      </c>
      <c r="D784" s="38">
        <v>3</v>
      </c>
    </row>
    <row r="785" spans="1:4" x14ac:dyDescent="0.2">
      <c r="A785" s="103" t="str">
        <f t="shared" si="142"/>
        <v>2010_4_lagI</v>
      </c>
      <c r="B785" s="37" t="s">
        <v>53</v>
      </c>
      <c r="C785" s="37" t="s">
        <v>227</v>
      </c>
      <c r="D785" s="38">
        <v>2</v>
      </c>
    </row>
    <row r="786" spans="1:4" x14ac:dyDescent="0.2">
      <c r="A786" s="103" t="str">
        <f t="shared" si="142"/>
        <v>2011_2_f9_1</v>
      </c>
      <c r="B786" s="37" t="s">
        <v>54</v>
      </c>
      <c r="C786" s="37" t="s">
        <v>4</v>
      </c>
      <c r="D786" s="38">
        <v>3</v>
      </c>
    </row>
    <row r="787" spans="1:4" x14ac:dyDescent="0.2">
      <c r="A787" s="103" t="str">
        <f t="shared" si="142"/>
        <v>2011_2_f9_2</v>
      </c>
      <c r="B787" s="37" t="s">
        <v>54</v>
      </c>
      <c r="C787" s="37" t="s">
        <v>5</v>
      </c>
      <c r="D787" s="38">
        <v>3</v>
      </c>
    </row>
    <row r="788" spans="1:4" x14ac:dyDescent="0.2">
      <c r="A788" s="103" t="str">
        <f t="shared" si="142"/>
        <v>2011_2_f9_3</v>
      </c>
      <c r="B788" s="37" t="s">
        <v>54</v>
      </c>
      <c r="C788" s="37" t="s">
        <v>6</v>
      </c>
      <c r="D788" s="38">
        <v>2</v>
      </c>
    </row>
    <row r="789" spans="1:4" x14ac:dyDescent="0.2">
      <c r="A789" s="103" t="str">
        <f t="shared" si="142"/>
        <v>2011_2_f9_4</v>
      </c>
      <c r="B789" s="37" t="s">
        <v>54</v>
      </c>
      <c r="C789" s="37" t="s">
        <v>7</v>
      </c>
      <c r="D789" s="38">
        <v>2</v>
      </c>
    </row>
    <row r="790" spans="1:4" x14ac:dyDescent="0.2">
      <c r="A790" s="103" t="str">
        <f t="shared" si="142"/>
        <v>2011_2_f12_3</v>
      </c>
      <c r="B790" s="37" t="s">
        <v>54</v>
      </c>
      <c r="C790" s="37" t="s">
        <v>3</v>
      </c>
      <c r="D790" s="38">
        <v>0</v>
      </c>
    </row>
    <row r="791" spans="1:4" x14ac:dyDescent="0.2">
      <c r="A791" s="103" t="str">
        <f t="shared" si="142"/>
        <v>2011_2_f61_2</v>
      </c>
      <c r="B791" s="37" t="s">
        <v>54</v>
      </c>
      <c r="C791" s="37" t="s">
        <v>111</v>
      </c>
      <c r="D791" s="38">
        <v>0</v>
      </c>
    </row>
    <row r="792" spans="1:4" x14ac:dyDescent="0.2">
      <c r="A792" s="103" t="str">
        <f t="shared" si="142"/>
        <v>2011_2_InEI</v>
      </c>
      <c r="B792" s="37" t="s">
        <v>54</v>
      </c>
      <c r="C792" s="37" t="s">
        <v>107</v>
      </c>
      <c r="D792" s="38">
        <v>3</v>
      </c>
    </row>
    <row r="793" spans="1:4" x14ac:dyDescent="0.2">
      <c r="A793" s="103" t="str">
        <f t="shared" si="142"/>
        <v>2011_2_InIN</v>
      </c>
      <c r="B793" s="37" t="s">
        <v>54</v>
      </c>
      <c r="C793" s="37" t="s">
        <v>113</v>
      </c>
      <c r="D793" s="38">
        <v>2</v>
      </c>
    </row>
    <row r="794" spans="1:4" x14ac:dyDescent="0.2">
      <c r="A794" s="103" t="str">
        <f t="shared" si="142"/>
        <v>2011_2_f4_1</v>
      </c>
      <c r="B794" s="37" t="s">
        <v>54</v>
      </c>
      <c r="C794" s="37" t="s">
        <v>43</v>
      </c>
      <c r="D794" s="38">
        <v>3</v>
      </c>
    </row>
    <row r="795" spans="1:4" x14ac:dyDescent="0.2">
      <c r="A795" s="103" t="str">
        <f t="shared" si="142"/>
        <v>2011_2_f4_2</v>
      </c>
      <c r="B795" s="37" t="s">
        <v>54</v>
      </c>
      <c r="C795" s="37" t="s">
        <v>44</v>
      </c>
      <c r="D795" s="38">
        <v>3</v>
      </c>
    </row>
    <row r="796" spans="1:4" x14ac:dyDescent="0.2">
      <c r="A796" s="103" t="str">
        <f t="shared" si="142"/>
        <v>2011_2_f4_3</v>
      </c>
      <c r="B796" s="37" t="s">
        <v>54</v>
      </c>
      <c r="C796" s="37" t="s">
        <v>100</v>
      </c>
      <c r="D796" s="38">
        <v>2</v>
      </c>
    </row>
    <row r="797" spans="1:4" x14ac:dyDescent="0.2">
      <c r="A797" s="103" t="str">
        <f t="shared" si="142"/>
        <v>2011_2_f4_4</v>
      </c>
      <c r="B797" s="37" t="s">
        <v>54</v>
      </c>
      <c r="C797" s="37" t="s">
        <v>102</v>
      </c>
      <c r="D797" s="38">
        <v>2</v>
      </c>
    </row>
    <row r="798" spans="1:4" x14ac:dyDescent="0.2">
      <c r="A798" s="103" t="str">
        <f t="shared" si="142"/>
        <v>2011_2_f60_1</v>
      </c>
      <c r="B798" s="37" t="s">
        <v>54</v>
      </c>
      <c r="C798" s="37" t="s">
        <v>109</v>
      </c>
      <c r="D798" s="38">
        <v>0</v>
      </c>
    </row>
    <row r="799" spans="1:4" x14ac:dyDescent="0.2">
      <c r="A799" s="103" t="str">
        <f t="shared" si="142"/>
        <v>2011_2_f61_1</v>
      </c>
      <c r="B799" s="37" t="s">
        <v>54</v>
      </c>
      <c r="C799" s="37" t="s">
        <v>110</v>
      </c>
      <c r="D799" s="38">
        <v>0</v>
      </c>
    </row>
    <row r="800" spans="1:4" x14ac:dyDescent="0.2">
      <c r="A800" s="103" t="str">
        <f t="shared" si="142"/>
        <v>2011_2_lagE</v>
      </c>
      <c r="B800" s="37" t="s">
        <v>54</v>
      </c>
      <c r="C800" s="37" t="s">
        <v>226</v>
      </c>
      <c r="D800" s="38">
        <v>3</v>
      </c>
    </row>
    <row r="801" spans="1:4" x14ac:dyDescent="0.2">
      <c r="A801" s="103" t="str">
        <f t="shared" si="142"/>
        <v>2011_2_lagI</v>
      </c>
      <c r="B801" s="37" t="s">
        <v>54</v>
      </c>
      <c r="C801" s="37" t="s">
        <v>227</v>
      </c>
      <c r="D801" s="38">
        <v>2</v>
      </c>
    </row>
    <row r="802" spans="1:4" x14ac:dyDescent="0.2">
      <c r="A802" s="103" t="str">
        <f t="shared" si="142"/>
        <v>2011_4_f9_1</v>
      </c>
      <c r="B802" s="37" t="s">
        <v>55</v>
      </c>
      <c r="C802" s="37" t="s">
        <v>4</v>
      </c>
      <c r="D802" s="38">
        <v>3</v>
      </c>
    </row>
    <row r="803" spans="1:4" x14ac:dyDescent="0.2">
      <c r="A803" s="103" t="str">
        <f t="shared" si="142"/>
        <v>2011_4_f9_2</v>
      </c>
      <c r="B803" s="37" t="s">
        <v>55</v>
      </c>
      <c r="C803" s="37" t="s">
        <v>5</v>
      </c>
      <c r="D803" s="38">
        <v>3</v>
      </c>
    </row>
    <row r="804" spans="1:4" x14ac:dyDescent="0.2">
      <c r="A804" s="103" t="str">
        <f t="shared" si="142"/>
        <v>2011_4_f9_3</v>
      </c>
      <c r="B804" s="37" t="s">
        <v>55</v>
      </c>
      <c r="C804" s="37" t="s">
        <v>6</v>
      </c>
      <c r="D804" s="38">
        <v>2</v>
      </c>
    </row>
    <row r="805" spans="1:4" x14ac:dyDescent="0.2">
      <c r="A805" s="103" t="str">
        <f t="shared" si="142"/>
        <v>2011_4_f9_4</v>
      </c>
      <c r="B805" s="37" t="s">
        <v>55</v>
      </c>
      <c r="C805" s="37" t="s">
        <v>7</v>
      </c>
      <c r="D805" s="38">
        <v>2</v>
      </c>
    </row>
    <row r="806" spans="1:4" x14ac:dyDescent="0.2">
      <c r="A806" s="103" t="str">
        <f t="shared" si="142"/>
        <v>2011_4_f12_3</v>
      </c>
      <c r="B806" s="37" t="s">
        <v>55</v>
      </c>
      <c r="C806" s="37" t="s">
        <v>3</v>
      </c>
      <c r="D806" s="38">
        <v>0</v>
      </c>
    </row>
    <row r="807" spans="1:4" x14ac:dyDescent="0.2">
      <c r="A807" s="103" t="str">
        <f t="shared" si="142"/>
        <v>2011_4_f61_2</v>
      </c>
      <c r="B807" s="37" t="s">
        <v>55</v>
      </c>
      <c r="C807" s="37" t="s">
        <v>111</v>
      </c>
      <c r="D807" s="38">
        <v>0</v>
      </c>
    </row>
    <row r="808" spans="1:4" x14ac:dyDescent="0.2">
      <c r="A808" s="103" t="str">
        <f t="shared" si="142"/>
        <v>2011_4_InEI</v>
      </c>
      <c r="B808" s="37" t="s">
        <v>55</v>
      </c>
      <c r="C808" s="37" t="s">
        <v>107</v>
      </c>
      <c r="D808" s="38">
        <v>3</v>
      </c>
    </row>
    <row r="809" spans="1:4" x14ac:dyDescent="0.2">
      <c r="A809" s="103" t="str">
        <f t="shared" si="142"/>
        <v>2011_4_InIN</v>
      </c>
      <c r="B809" s="37" t="s">
        <v>55</v>
      </c>
      <c r="C809" s="37" t="s">
        <v>113</v>
      </c>
      <c r="D809" s="38">
        <v>2</v>
      </c>
    </row>
    <row r="810" spans="1:4" x14ac:dyDescent="0.2">
      <c r="A810" s="103" t="str">
        <f t="shared" si="142"/>
        <v>2011_4_f4_1</v>
      </c>
      <c r="B810" s="37" t="s">
        <v>55</v>
      </c>
      <c r="C810" s="37" t="s">
        <v>43</v>
      </c>
      <c r="D810" s="38">
        <v>3</v>
      </c>
    </row>
    <row r="811" spans="1:4" x14ac:dyDescent="0.2">
      <c r="A811" s="103" t="str">
        <f t="shared" si="142"/>
        <v>2011_4_f4_2</v>
      </c>
      <c r="B811" s="37" t="s">
        <v>55</v>
      </c>
      <c r="C811" s="37" t="s">
        <v>44</v>
      </c>
      <c r="D811" s="38">
        <v>3</v>
      </c>
    </row>
    <row r="812" spans="1:4" x14ac:dyDescent="0.2">
      <c r="A812" s="103" t="str">
        <f t="shared" si="142"/>
        <v>2011_4_f4_3</v>
      </c>
      <c r="B812" s="37" t="s">
        <v>55</v>
      </c>
      <c r="C812" s="37" t="s">
        <v>100</v>
      </c>
      <c r="D812" s="38">
        <v>2</v>
      </c>
    </row>
    <row r="813" spans="1:4" x14ac:dyDescent="0.2">
      <c r="A813" s="103" t="str">
        <f t="shared" si="142"/>
        <v>2011_4_f4_4</v>
      </c>
      <c r="B813" s="37" t="s">
        <v>55</v>
      </c>
      <c r="C813" s="37" t="s">
        <v>102</v>
      </c>
      <c r="D813" s="38">
        <v>2</v>
      </c>
    </row>
    <row r="814" spans="1:4" x14ac:dyDescent="0.2">
      <c r="A814" s="103" t="str">
        <f t="shared" si="142"/>
        <v>2011_4_f60_1</v>
      </c>
      <c r="B814" s="37" t="s">
        <v>55</v>
      </c>
      <c r="C814" s="37" t="s">
        <v>109</v>
      </c>
      <c r="D814" s="38">
        <v>0</v>
      </c>
    </row>
    <row r="815" spans="1:4" x14ac:dyDescent="0.2">
      <c r="A815" s="103" t="str">
        <f t="shared" si="142"/>
        <v>2011_4_f61_1</v>
      </c>
      <c r="B815" s="37" t="s">
        <v>55</v>
      </c>
      <c r="C815" s="37" t="s">
        <v>110</v>
      </c>
      <c r="D815" s="38">
        <v>0</v>
      </c>
    </row>
    <row r="816" spans="1:4" x14ac:dyDescent="0.2">
      <c r="A816" s="103" t="str">
        <f t="shared" si="142"/>
        <v>2011_4_lagE</v>
      </c>
      <c r="B816" s="37" t="s">
        <v>55</v>
      </c>
      <c r="C816" s="37" t="s">
        <v>226</v>
      </c>
      <c r="D816" s="38">
        <v>3</v>
      </c>
    </row>
    <row r="817" spans="1:4" x14ac:dyDescent="0.2">
      <c r="A817" s="103" t="str">
        <f t="shared" si="142"/>
        <v>2011_4_lagI</v>
      </c>
      <c r="B817" s="37" t="s">
        <v>55</v>
      </c>
      <c r="C817" s="37" t="s">
        <v>227</v>
      </c>
      <c r="D817" s="38">
        <v>2</v>
      </c>
    </row>
    <row r="818" spans="1:4" x14ac:dyDescent="0.2">
      <c r="A818" s="103" t="str">
        <f t="shared" si="142"/>
        <v>2012_2_f9_1</v>
      </c>
      <c r="B818" s="37" t="s">
        <v>56</v>
      </c>
      <c r="C818" s="37" t="s">
        <v>4</v>
      </c>
      <c r="D818" s="38">
        <v>3</v>
      </c>
    </row>
    <row r="819" spans="1:4" x14ac:dyDescent="0.2">
      <c r="A819" s="103" t="str">
        <f t="shared" si="142"/>
        <v>2012_2_f9_2</v>
      </c>
      <c r="B819" s="37" t="s">
        <v>56</v>
      </c>
      <c r="C819" s="37" t="s">
        <v>5</v>
      </c>
      <c r="D819" s="38">
        <v>3</v>
      </c>
    </row>
    <row r="820" spans="1:4" x14ac:dyDescent="0.2">
      <c r="A820" s="103" t="str">
        <f t="shared" si="142"/>
        <v>2012_2_f9_3</v>
      </c>
      <c r="B820" s="37" t="s">
        <v>56</v>
      </c>
      <c r="C820" s="37" t="s">
        <v>6</v>
      </c>
      <c r="D820" s="38">
        <v>3</v>
      </c>
    </row>
    <row r="821" spans="1:4" x14ac:dyDescent="0.2">
      <c r="A821" s="103" t="str">
        <f t="shared" si="142"/>
        <v>2012_2_f9_4</v>
      </c>
      <c r="B821" s="37" t="s">
        <v>56</v>
      </c>
      <c r="C821" s="37" t="s">
        <v>7</v>
      </c>
      <c r="D821" s="38">
        <v>3</v>
      </c>
    </row>
    <row r="822" spans="1:4" x14ac:dyDescent="0.2">
      <c r="A822" s="103" t="str">
        <f t="shared" si="142"/>
        <v>2012_2_f12_3</v>
      </c>
      <c r="B822" s="37" t="s">
        <v>56</v>
      </c>
      <c r="C822" s="37" t="s">
        <v>3</v>
      </c>
      <c r="D822" s="38">
        <v>3</v>
      </c>
    </row>
    <row r="823" spans="1:4" x14ac:dyDescent="0.2">
      <c r="A823" s="103" t="str">
        <f t="shared" si="142"/>
        <v>2012_2_f61_2</v>
      </c>
      <c r="B823" s="37" t="s">
        <v>56</v>
      </c>
      <c r="C823" s="37" t="s">
        <v>111</v>
      </c>
      <c r="D823" s="38">
        <v>3</v>
      </c>
    </row>
    <row r="824" spans="1:4" x14ac:dyDescent="0.2">
      <c r="A824" s="103" t="str">
        <f t="shared" si="142"/>
        <v>2012_2_InEI</v>
      </c>
      <c r="B824" s="37" t="s">
        <v>56</v>
      </c>
      <c r="C824" s="37" t="s">
        <v>107</v>
      </c>
      <c r="D824" s="38">
        <v>3</v>
      </c>
    </row>
    <row r="825" spans="1:4" x14ac:dyDescent="0.2">
      <c r="A825" s="103" t="str">
        <f t="shared" si="142"/>
        <v>2012_2_InIN</v>
      </c>
      <c r="B825" s="37" t="s">
        <v>56</v>
      </c>
      <c r="C825" s="37" t="s">
        <v>113</v>
      </c>
      <c r="D825" s="38">
        <v>3</v>
      </c>
    </row>
    <row r="826" spans="1:4" x14ac:dyDescent="0.2">
      <c r="A826" s="103" t="str">
        <f t="shared" si="142"/>
        <v>2012_2_f4_1</v>
      </c>
      <c r="B826" s="37" t="s">
        <v>56</v>
      </c>
      <c r="C826" s="37" t="s">
        <v>43</v>
      </c>
      <c r="D826" s="38">
        <v>3</v>
      </c>
    </row>
    <row r="827" spans="1:4" x14ac:dyDescent="0.2">
      <c r="A827" s="103" t="str">
        <f t="shared" si="142"/>
        <v>2012_2_f4_2</v>
      </c>
      <c r="B827" s="37" t="s">
        <v>56</v>
      </c>
      <c r="C827" s="37" t="s">
        <v>44</v>
      </c>
      <c r="D827" s="38">
        <v>3</v>
      </c>
    </row>
    <row r="828" spans="1:4" x14ac:dyDescent="0.2">
      <c r="A828" s="103" t="str">
        <f t="shared" si="142"/>
        <v>2012_2_f4_3</v>
      </c>
      <c r="B828" s="37" t="s">
        <v>56</v>
      </c>
      <c r="C828" s="37" t="s">
        <v>100</v>
      </c>
      <c r="D828" s="38">
        <v>3</v>
      </c>
    </row>
    <row r="829" spans="1:4" x14ac:dyDescent="0.2">
      <c r="A829" s="103" t="str">
        <f t="shared" si="142"/>
        <v>2012_2_f4_4</v>
      </c>
      <c r="B829" s="37" t="s">
        <v>56</v>
      </c>
      <c r="C829" s="37" t="s">
        <v>102</v>
      </c>
      <c r="D829" s="38">
        <v>3</v>
      </c>
    </row>
    <row r="830" spans="1:4" x14ac:dyDescent="0.2">
      <c r="A830" s="103" t="str">
        <f t="shared" si="142"/>
        <v>2012_2_f60_1</v>
      </c>
      <c r="B830" s="37" t="s">
        <v>56</v>
      </c>
      <c r="C830" s="37" t="s">
        <v>109</v>
      </c>
      <c r="D830" s="38">
        <v>3</v>
      </c>
    </row>
    <row r="831" spans="1:4" x14ac:dyDescent="0.2">
      <c r="A831" s="103" t="str">
        <f t="shared" si="142"/>
        <v>2012_2_f61_1</v>
      </c>
      <c r="B831" s="37" t="s">
        <v>56</v>
      </c>
      <c r="C831" s="37" t="s">
        <v>110</v>
      </c>
      <c r="D831" s="38">
        <v>3</v>
      </c>
    </row>
    <row r="832" spans="1:4" x14ac:dyDescent="0.2">
      <c r="A832" s="103" t="str">
        <f t="shared" si="142"/>
        <v>2012_2_lagE</v>
      </c>
      <c r="B832" s="37" t="s">
        <v>56</v>
      </c>
      <c r="C832" s="37" t="s">
        <v>226</v>
      </c>
      <c r="D832" s="38">
        <v>3</v>
      </c>
    </row>
    <row r="833" spans="1:4" x14ac:dyDescent="0.2">
      <c r="A833" s="103" t="str">
        <f t="shared" si="142"/>
        <v>2012_2_lagI</v>
      </c>
      <c r="B833" s="37" t="s">
        <v>56</v>
      </c>
      <c r="C833" s="37" t="s">
        <v>227</v>
      </c>
      <c r="D833" s="38">
        <v>3</v>
      </c>
    </row>
    <row r="834" spans="1:4" x14ac:dyDescent="0.2">
      <c r="A834" s="103" t="str">
        <f t="shared" si="142"/>
        <v>2012_4_f9_1</v>
      </c>
      <c r="B834" s="37" t="s">
        <v>57</v>
      </c>
      <c r="C834" s="37" t="s">
        <v>4</v>
      </c>
      <c r="D834" s="38">
        <v>3</v>
      </c>
    </row>
    <row r="835" spans="1:4" x14ac:dyDescent="0.2">
      <c r="A835" s="103" t="str">
        <f t="shared" ref="A835:A896" si="143">CONCATENATE(B835,"_",C835)</f>
        <v>2012_4_f9_2</v>
      </c>
      <c r="B835" s="37" t="s">
        <v>57</v>
      </c>
      <c r="C835" s="37" t="s">
        <v>5</v>
      </c>
      <c r="D835" s="38">
        <v>3</v>
      </c>
    </row>
    <row r="836" spans="1:4" x14ac:dyDescent="0.2">
      <c r="A836" s="103" t="str">
        <f t="shared" si="143"/>
        <v>2012_4_f9_3</v>
      </c>
      <c r="B836" s="37" t="s">
        <v>57</v>
      </c>
      <c r="C836" s="37" t="s">
        <v>6</v>
      </c>
      <c r="D836" s="38">
        <v>3</v>
      </c>
    </row>
    <row r="837" spans="1:4" x14ac:dyDescent="0.2">
      <c r="A837" s="103" t="str">
        <f t="shared" si="143"/>
        <v>2012_4_f9_4</v>
      </c>
      <c r="B837" s="37" t="s">
        <v>57</v>
      </c>
      <c r="C837" s="37" t="s">
        <v>7</v>
      </c>
      <c r="D837" s="38">
        <v>3</v>
      </c>
    </row>
    <row r="838" spans="1:4" x14ac:dyDescent="0.2">
      <c r="A838" s="103" t="str">
        <f t="shared" si="143"/>
        <v>2012_4_f12_3</v>
      </c>
      <c r="B838" s="37" t="s">
        <v>57</v>
      </c>
      <c r="C838" s="37" t="s">
        <v>3</v>
      </c>
      <c r="D838" s="38">
        <v>3</v>
      </c>
    </row>
    <row r="839" spans="1:4" x14ac:dyDescent="0.2">
      <c r="A839" s="103" t="str">
        <f t="shared" si="143"/>
        <v>2012_4_f61_2</v>
      </c>
      <c r="B839" s="37" t="s">
        <v>57</v>
      </c>
      <c r="C839" s="37" t="s">
        <v>111</v>
      </c>
      <c r="D839" s="38">
        <v>3</v>
      </c>
    </row>
    <row r="840" spans="1:4" x14ac:dyDescent="0.2">
      <c r="A840" s="103" t="str">
        <f t="shared" si="143"/>
        <v>2012_4_InEI</v>
      </c>
      <c r="B840" s="37" t="s">
        <v>57</v>
      </c>
      <c r="C840" s="37" t="s">
        <v>107</v>
      </c>
      <c r="D840" s="38">
        <v>3</v>
      </c>
    </row>
    <row r="841" spans="1:4" x14ac:dyDescent="0.2">
      <c r="A841" s="103" t="str">
        <f t="shared" si="143"/>
        <v>2012_4_InIN</v>
      </c>
      <c r="B841" s="37" t="s">
        <v>57</v>
      </c>
      <c r="C841" s="37" t="s">
        <v>113</v>
      </c>
      <c r="D841" s="38">
        <v>3</v>
      </c>
    </row>
    <row r="842" spans="1:4" x14ac:dyDescent="0.2">
      <c r="A842" s="103" t="str">
        <f t="shared" si="143"/>
        <v>2012_4_f4_1</v>
      </c>
      <c r="B842" s="37" t="s">
        <v>57</v>
      </c>
      <c r="C842" s="37" t="s">
        <v>43</v>
      </c>
      <c r="D842" s="38">
        <v>3</v>
      </c>
    </row>
    <row r="843" spans="1:4" x14ac:dyDescent="0.2">
      <c r="A843" s="103" t="str">
        <f t="shared" si="143"/>
        <v>2012_4_f4_2</v>
      </c>
      <c r="B843" s="37" t="s">
        <v>57</v>
      </c>
      <c r="C843" s="37" t="s">
        <v>44</v>
      </c>
      <c r="D843" s="38">
        <v>3</v>
      </c>
    </row>
    <row r="844" spans="1:4" x14ac:dyDescent="0.2">
      <c r="A844" s="103" t="str">
        <f t="shared" si="143"/>
        <v>2012_4_f4_3</v>
      </c>
      <c r="B844" s="37" t="s">
        <v>57</v>
      </c>
      <c r="C844" s="37" t="s">
        <v>100</v>
      </c>
      <c r="D844" s="38">
        <v>3</v>
      </c>
    </row>
    <row r="845" spans="1:4" x14ac:dyDescent="0.2">
      <c r="A845" s="103" t="str">
        <f t="shared" si="143"/>
        <v>2012_4_f4_4</v>
      </c>
      <c r="B845" s="37" t="s">
        <v>57</v>
      </c>
      <c r="C845" s="37" t="s">
        <v>102</v>
      </c>
      <c r="D845" s="38">
        <v>3</v>
      </c>
    </row>
    <row r="846" spans="1:4" x14ac:dyDescent="0.2">
      <c r="A846" s="103" t="str">
        <f t="shared" si="143"/>
        <v>2012_4_f60_1</v>
      </c>
      <c r="B846" s="37" t="s">
        <v>57</v>
      </c>
      <c r="C846" s="37" t="s">
        <v>109</v>
      </c>
      <c r="D846" s="38">
        <v>3</v>
      </c>
    </row>
    <row r="847" spans="1:4" x14ac:dyDescent="0.2">
      <c r="A847" s="103" t="str">
        <f t="shared" si="143"/>
        <v>2012_4_f61_1</v>
      </c>
      <c r="B847" s="37" t="s">
        <v>57</v>
      </c>
      <c r="C847" s="37" t="s">
        <v>110</v>
      </c>
      <c r="D847" s="38">
        <v>3</v>
      </c>
    </row>
    <row r="848" spans="1:4" x14ac:dyDescent="0.2">
      <c r="A848" s="103" t="str">
        <f t="shared" si="143"/>
        <v>2012_4_lagE</v>
      </c>
      <c r="B848" s="37" t="s">
        <v>57</v>
      </c>
      <c r="C848" s="37" t="s">
        <v>226</v>
      </c>
      <c r="D848" s="38">
        <v>3</v>
      </c>
    </row>
    <row r="849" spans="1:4" x14ac:dyDescent="0.2">
      <c r="A849" s="103" t="str">
        <f t="shared" si="143"/>
        <v>2012_4_lagI</v>
      </c>
      <c r="B849" s="37" t="s">
        <v>57</v>
      </c>
      <c r="C849" s="37" t="s">
        <v>227</v>
      </c>
      <c r="D849" s="38">
        <v>3</v>
      </c>
    </row>
    <row r="850" spans="1:4" x14ac:dyDescent="0.2">
      <c r="A850" s="103" t="str">
        <f t="shared" si="143"/>
        <v>2013_2_f9_1</v>
      </c>
      <c r="B850" s="37" t="s">
        <v>58</v>
      </c>
      <c r="C850" s="37" t="s">
        <v>4</v>
      </c>
      <c r="D850" s="38">
        <v>3</v>
      </c>
    </row>
    <row r="851" spans="1:4" x14ac:dyDescent="0.2">
      <c r="A851" s="103" t="str">
        <f t="shared" si="143"/>
        <v>2013_2_f9_2</v>
      </c>
      <c r="B851" s="37" t="s">
        <v>58</v>
      </c>
      <c r="C851" s="37" t="s">
        <v>5</v>
      </c>
      <c r="D851" s="38">
        <v>3</v>
      </c>
    </row>
    <row r="852" spans="1:4" x14ac:dyDescent="0.2">
      <c r="A852" s="103" t="str">
        <f t="shared" si="143"/>
        <v>2013_2_f9_3</v>
      </c>
      <c r="B852" s="37" t="s">
        <v>58</v>
      </c>
      <c r="C852" s="37" t="s">
        <v>6</v>
      </c>
      <c r="D852" s="38">
        <v>3</v>
      </c>
    </row>
    <row r="853" spans="1:4" x14ac:dyDescent="0.2">
      <c r="A853" s="103" t="str">
        <f t="shared" si="143"/>
        <v>2013_2_f9_4</v>
      </c>
      <c r="B853" s="37" t="s">
        <v>58</v>
      </c>
      <c r="C853" s="37" t="s">
        <v>7</v>
      </c>
      <c r="D853" s="38">
        <v>3</v>
      </c>
    </row>
    <row r="854" spans="1:4" x14ac:dyDescent="0.2">
      <c r="A854" s="103" t="str">
        <f t="shared" si="143"/>
        <v>2013_2_f12_3</v>
      </c>
      <c r="B854" s="37" t="s">
        <v>58</v>
      </c>
      <c r="C854" s="37" t="s">
        <v>3</v>
      </c>
      <c r="D854" s="38">
        <v>3</v>
      </c>
    </row>
    <row r="855" spans="1:4" x14ac:dyDescent="0.2">
      <c r="A855" s="103" t="str">
        <f t="shared" si="143"/>
        <v>2013_2_f61_2</v>
      </c>
      <c r="B855" s="37" t="s">
        <v>58</v>
      </c>
      <c r="C855" s="37" t="s">
        <v>111</v>
      </c>
      <c r="D855" s="38">
        <v>3</v>
      </c>
    </row>
    <row r="856" spans="1:4" x14ac:dyDescent="0.2">
      <c r="A856" s="103" t="str">
        <f t="shared" si="143"/>
        <v>2013_2_InEI</v>
      </c>
      <c r="B856" s="37" t="s">
        <v>58</v>
      </c>
      <c r="C856" s="37" t="s">
        <v>107</v>
      </c>
      <c r="D856" s="38">
        <v>3</v>
      </c>
    </row>
    <row r="857" spans="1:4" x14ac:dyDescent="0.2">
      <c r="A857" s="103" t="str">
        <f t="shared" si="143"/>
        <v>2013_2_InIN</v>
      </c>
      <c r="B857" s="37" t="s">
        <v>58</v>
      </c>
      <c r="C857" s="37" t="s">
        <v>113</v>
      </c>
      <c r="D857" s="38">
        <v>3</v>
      </c>
    </row>
    <row r="858" spans="1:4" x14ac:dyDescent="0.2">
      <c r="A858" s="103" t="str">
        <f t="shared" si="143"/>
        <v>2013_2_f4_1</v>
      </c>
      <c r="B858" s="37" t="s">
        <v>58</v>
      </c>
      <c r="C858" s="37" t="s">
        <v>43</v>
      </c>
      <c r="D858" s="38">
        <v>3</v>
      </c>
    </row>
    <row r="859" spans="1:4" x14ac:dyDescent="0.2">
      <c r="A859" s="103" t="str">
        <f t="shared" si="143"/>
        <v>2013_2_f4_2</v>
      </c>
      <c r="B859" s="37" t="s">
        <v>58</v>
      </c>
      <c r="C859" s="37" t="s">
        <v>44</v>
      </c>
      <c r="D859" s="38">
        <v>3</v>
      </c>
    </row>
    <row r="860" spans="1:4" x14ac:dyDescent="0.2">
      <c r="A860" s="103" t="str">
        <f t="shared" si="143"/>
        <v>2013_2_f4_3</v>
      </c>
      <c r="B860" s="37" t="s">
        <v>58</v>
      </c>
      <c r="C860" s="37" t="s">
        <v>100</v>
      </c>
      <c r="D860" s="38">
        <v>3</v>
      </c>
    </row>
    <row r="861" spans="1:4" x14ac:dyDescent="0.2">
      <c r="A861" s="103" t="str">
        <f t="shared" si="143"/>
        <v>2013_2_f4_4</v>
      </c>
      <c r="B861" s="37" t="s">
        <v>58</v>
      </c>
      <c r="C861" s="37" t="s">
        <v>102</v>
      </c>
      <c r="D861" s="38">
        <v>3</v>
      </c>
    </row>
    <row r="862" spans="1:4" x14ac:dyDescent="0.2">
      <c r="A862" s="103" t="str">
        <f t="shared" si="143"/>
        <v>2013_2_f60_1</v>
      </c>
      <c r="B862" s="37" t="s">
        <v>58</v>
      </c>
      <c r="C862" s="37" t="s">
        <v>109</v>
      </c>
      <c r="D862" s="38">
        <v>3</v>
      </c>
    </row>
    <row r="863" spans="1:4" x14ac:dyDescent="0.2">
      <c r="A863" s="103" t="str">
        <f t="shared" si="143"/>
        <v>2013_2_f61_1</v>
      </c>
      <c r="B863" s="37" t="s">
        <v>58</v>
      </c>
      <c r="C863" s="37" t="s">
        <v>110</v>
      </c>
      <c r="D863" s="38">
        <v>3</v>
      </c>
    </row>
    <row r="864" spans="1:4" x14ac:dyDescent="0.2">
      <c r="A864" s="103" t="str">
        <f t="shared" si="143"/>
        <v>2013_2_lagE</v>
      </c>
      <c r="B864" s="37" t="s">
        <v>58</v>
      </c>
      <c r="C864" s="37" t="s">
        <v>226</v>
      </c>
      <c r="D864" s="38">
        <v>3</v>
      </c>
    </row>
    <row r="865" spans="1:4" x14ac:dyDescent="0.2">
      <c r="A865" s="103" t="str">
        <f t="shared" si="143"/>
        <v>2013_2_lagI</v>
      </c>
      <c r="B865" s="37" t="s">
        <v>58</v>
      </c>
      <c r="C865" s="37" t="s">
        <v>227</v>
      </c>
      <c r="D865" s="38">
        <v>3</v>
      </c>
    </row>
    <row r="866" spans="1:4" x14ac:dyDescent="0.2">
      <c r="A866" s="103" t="str">
        <f t="shared" si="143"/>
        <v>2013_4_f9_1</v>
      </c>
      <c r="B866" s="37" t="s">
        <v>59</v>
      </c>
      <c r="C866" s="37" t="s">
        <v>4</v>
      </c>
      <c r="D866" s="38">
        <v>3</v>
      </c>
    </row>
    <row r="867" spans="1:4" x14ac:dyDescent="0.2">
      <c r="A867" s="103" t="str">
        <f t="shared" si="143"/>
        <v>2013_4_f9_2</v>
      </c>
      <c r="B867" s="37" t="s">
        <v>59</v>
      </c>
      <c r="C867" s="37" t="s">
        <v>5</v>
      </c>
      <c r="D867" s="38">
        <v>3</v>
      </c>
    </row>
    <row r="868" spans="1:4" x14ac:dyDescent="0.2">
      <c r="A868" s="103" t="str">
        <f t="shared" si="143"/>
        <v>2013_4_f9_3</v>
      </c>
      <c r="B868" s="37" t="s">
        <v>59</v>
      </c>
      <c r="C868" s="37" t="s">
        <v>6</v>
      </c>
      <c r="D868" s="38">
        <v>3</v>
      </c>
    </row>
    <row r="869" spans="1:4" x14ac:dyDescent="0.2">
      <c r="A869" s="103" t="str">
        <f t="shared" si="143"/>
        <v>2013_4_f9_4</v>
      </c>
      <c r="B869" s="37" t="s">
        <v>59</v>
      </c>
      <c r="C869" s="37" t="s">
        <v>7</v>
      </c>
      <c r="D869" s="38">
        <v>3</v>
      </c>
    </row>
    <row r="870" spans="1:4" x14ac:dyDescent="0.2">
      <c r="A870" s="103" t="str">
        <f t="shared" si="143"/>
        <v>2013_4_f12_3</v>
      </c>
      <c r="B870" s="37" t="s">
        <v>59</v>
      </c>
      <c r="C870" s="37" t="s">
        <v>3</v>
      </c>
      <c r="D870" s="38">
        <v>3</v>
      </c>
    </row>
    <row r="871" spans="1:4" x14ac:dyDescent="0.2">
      <c r="A871" s="103" t="str">
        <f t="shared" si="143"/>
        <v>2013_4_f61_2</v>
      </c>
      <c r="B871" s="37" t="s">
        <v>59</v>
      </c>
      <c r="C871" s="37" t="s">
        <v>111</v>
      </c>
      <c r="D871" s="38">
        <v>3</v>
      </c>
    </row>
    <row r="872" spans="1:4" x14ac:dyDescent="0.2">
      <c r="A872" s="103" t="str">
        <f t="shared" si="143"/>
        <v>2013_4_InEI</v>
      </c>
      <c r="B872" s="37" t="s">
        <v>59</v>
      </c>
      <c r="C872" s="37" t="s">
        <v>107</v>
      </c>
      <c r="D872" s="38">
        <v>3</v>
      </c>
    </row>
    <row r="873" spans="1:4" x14ac:dyDescent="0.2">
      <c r="A873" s="103" t="str">
        <f t="shared" si="143"/>
        <v>2013_4_InIN</v>
      </c>
      <c r="B873" s="37" t="s">
        <v>59</v>
      </c>
      <c r="C873" s="37" t="s">
        <v>113</v>
      </c>
      <c r="D873" s="38">
        <v>3</v>
      </c>
    </row>
    <row r="874" spans="1:4" x14ac:dyDescent="0.2">
      <c r="A874" s="103" t="str">
        <f t="shared" si="143"/>
        <v>2013_4_f4_1</v>
      </c>
      <c r="B874" s="37" t="s">
        <v>59</v>
      </c>
      <c r="C874" s="37" t="s">
        <v>43</v>
      </c>
      <c r="D874" s="38">
        <v>3</v>
      </c>
    </row>
    <row r="875" spans="1:4" x14ac:dyDescent="0.2">
      <c r="A875" s="103" t="str">
        <f t="shared" si="143"/>
        <v>2013_4_f4_2</v>
      </c>
      <c r="B875" s="37" t="s">
        <v>59</v>
      </c>
      <c r="C875" s="37" t="s">
        <v>44</v>
      </c>
      <c r="D875" s="38">
        <v>3</v>
      </c>
    </row>
    <row r="876" spans="1:4" x14ac:dyDescent="0.2">
      <c r="A876" s="103" t="str">
        <f t="shared" si="143"/>
        <v>2013_4_f4_3</v>
      </c>
      <c r="B876" s="37" t="s">
        <v>59</v>
      </c>
      <c r="C876" s="37" t="s">
        <v>100</v>
      </c>
      <c r="D876" s="38">
        <v>3</v>
      </c>
    </row>
    <row r="877" spans="1:4" x14ac:dyDescent="0.2">
      <c r="A877" s="103" t="str">
        <f t="shared" si="143"/>
        <v>2013_4_f4_4</v>
      </c>
      <c r="B877" s="37" t="s">
        <v>59</v>
      </c>
      <c r="C877" s="37" t="s">
        <v>102</v>
      </c>
      <c r="D877" s="38">
        <v>3</v>
      </c>
    </row>
    <row r="878" spans="1:4" x14ac:dyDescent="0.2">
      <c r="A878" s="103" t="str">
        <f t="shared" si="143"/>
        <v>2013_4_f60_1</v>
      </c>
      <c r="B878" s="37" t="s">
        <v>59</v>
      </c>
      <c r="C878" s="37" t="s">
        <v>109</v>
      </c>
      <c r="D878" s="38">
        <v>3</v>
      </c>
    </row>
    <row r="879" spans="1:4" x14ac:dyDescent="0.2">
      <c r="A879" s="103" t="str">
        <f t="shared" si="143"/>
        <v>2013_4_f61_1</v>
      </c>
      <c r="B879" s="37" t="s">
        <v>59</v>
      </c>
      <c r="C879" s="37" t="s">
        <v>110</v>
      </c>
      <c r="D879" s="38">
        <v>3</v>
      </c>
    </row>
    <row r="880" spans="1:4" x14ac:dyDescent="0.2">
      <c r="A880" s="103" t="str">
        <f t="shared" si="143"/>
        <v>2013_4_lagE</v>
      </c>
      <c r="B880" s="37" t="s">
        <v>59</v>
      </c>
      <c r="C880" s="37" t="s">
        <v>226</v>
      </c>
      <c r="D880" s="38">
        <v>3</v>
      </c>
    </row>
    <row r="881" spans="1:4" x14ac:dyDescent="0.2">
      <c r="A881" s="103" t="str">
        <f t="shared" si="143"/>
        <v>2013_4_lagI</v>
      </c>
      <c r="B881" s="37" t="s">
        <v>59</v>
      </c>
      <c r="C881" s="37" t="s">
        <v>227</v>
      </c>
      <c r="D881" s="38">
        <v>3</v>
      </c>
    </row>
    <row r="882" spans="1:4" x14ac:dyDescent="0.2">
      <c r="A882" s="103" t="str">
        <f t="shared" si="143"/>
        <v>2014_2_f9_1</v>
      </c>
      <c r="B882" s="37" t="s">
        <v>70</v>
      </c>
      <c r="C882" s="37" t="s">
        <v>4</v>
      </c>
      <c r="D882" s="38">
        <v>3</v>
      </c>
    </row>
    <row r="883" spans="1:4" x14ac:dyDescent="0.2">
      <c r="A883" s="103" t="str">
        <f t="shared" si="143"/>
        <v>2014_2_f9_2</v>
      </c>
      <c r="B883" s="37" t="s">
        <v>70</v>
      </c>
      <c r="C883" s="37" t="s">
        <v>5</v>
      </c>
      <c r="D883" s="38">
        <v>3</v>
      </c>
    </row>
    <row r="884" spans="1:4" x14ac:dyDescent="0.2">
      <c r="A884" s="103" t="str">
        <f t="shared" si="143"/>
        <v>2014_2_f9_3</v>
      </c>
      <c r="B884" s="37" t="s">
        <v>70</v>
      </c>
      <c r="C884" s="37" t="s">
        <v>6</v>
      </c>
      <c r="D884" s="38">
        <v>3</v>
      </c>
    </row>
    <row r="885" spans="1:4" x14ac:dyDescent="0.2">
      <c r="A885" s="103" t="str">
        <f t="shared" si="143"/>
        <v>2014_2_f9_4</v>
      </c>
      <c r="B885" s="37" t="s">
        <v>70</v>
      </c>
      <c r="C885" s="37" t="s">
        <v>7</v>
      </c>
      <c r="D885" s="38">
        <v>3</v>
      </c>
    </row>
    <row r="886" spans="1:4" x14ac:dyDescent="0.2">
      <c r="A886" s="103" t="str">
        <f t="shared" si="143"/>
        <v>2014_2_f12_3</v>
      </c>
      <c r="B886" s="37" t="s">
        <v>70</v>
      </c>
      <c r="C886" s="37" t="s">
        <v>3</v>
      </c>
      <c r="D886" s="38">
        <v>3</v>
      </c>
    </row>
    <row r="887" spans="1:4" x14ac:dyDescent="0.2">
      <c r="A887" s="103" t="str">
        <f t="shared" si="143"/>
        <v>2014_2_f61_2</v>
      </c>
      <c r="B887" s="37" t="s">
        <v>70</v>
      </c>
      <c r="C887" s="37" t="s">
        <v>111</v>
      </c>
      <c r="D887" s="38">
        <v>3</v>
      </c>
    </row>
    <row r="888" spans="1:4" x14ac:dyDescent="0.2">
      <c r="A888" s="103" t="str">
        <f t="shared" si="143"/>
        <v>2014_2_InEI</v>
      </c>
      <c r="B888" s="37" t="s">
        <v>70</v>
      </c>
      <c r="C888" s="37" t="s">
        <v>107</v>
      </c>
      <c r="D888" s="38">
        <v>3</v>
      </c>
    </row>
    <row r="889" spans="1:4" x14ac:dyDescent="0.2">
      <c r="A889" s="103" t="str">
        <f t="shared" si="143"/>
        <v>2014_2_InIN</v>
      </c>
      <c r="B889" s="37" t="s">
        <v>70</v>
      </c>
      <c r="C889" s="37" t="s">
        <v>113</v>
      </c>
      <c r="D889" s="38">
        <v>3</v>
      </c>
    </row>
    <row r="890" spans="1:4" x14ac:dyDescent="0.2">
      <c r="A890" s="103" t="str">
        <f t="shared" si="143"/>
        <v>2014_2_f4_1</v>
      </c>
      <c r="B890" s="37" t="s">
        <v>70</v>
      </c>
      <c r="C890" s="37" t="s">
        <v>43</v>
      </c>
      <c r="D890" s="38">
        <v>3</v>
      </c>
    </row>
    <row r="891" spans="1:4" x14ac:dyDescent="0.2">
      <c r="A891" s="103" t="str">
        <f t="shared" si="143"/>
        <v>2014_2_f4_2</v>
      </c>
      <c r="B891" s="37" t="s">
        <v>70</v>
      </c>
      <c r="C891" s="37" t="s">
        <v>44</v>
      </c>
      <c r="D891" s="38">
        <v>3</v>
      </c>
    </row>
    <row r="892" spans="1:4" x14ac:dyDescent="0.2">
      <c r="A892" s="103" t="str">
        <f t="shared" si="143"/>
        <v>2014_2_f4_3</v>
      </c>
      <c r="B892" s="37" t="s">
        <v>70</v>
      </c>
      <c r="C892" s="37" t="s">
        <v>100</v>
      </c>
      <c r="D892" s="38">
        <v>3</v>
      </c>
    </row>
    <row r="893" spans="1:4" x14ac:dyDescent="0.2">
      <c r="A893" s="103" t="str">
        <f t="shared" si="143"/>
        <v>2014_2_f4_4</v>
      </c>
      <c r="B893" s="37" t="s">
        <v>70</v>
      </c>
      <c r="C893" s="37" t="s">
        <v>102</v>
      </c>
      <c r="D893" s="38">
        <v>3</v>
      </c>
    </row>
    <row r="894" spans="1:4" x14ac:dyDescent="0.2">
      <c r="A894" s="103" t="str">
        <f t="shared" si="143"/>
        <v>2014_2_f60_1</v>
      </c>
      <c r="B894" s="37" t="s">
        <v>70</v>
      </c>
      <c r="C894" s="37" t="s">
        <v>109</v>
      </c>
      <c r="D894" s="38">
        <v>3</v>
      </c>
    </row>
    <row r="895" spans="1:4" x14ac:dyDescent="0.2">
      <c r="A895" s="103" t="str">
        <f t="shared" si="143"/>
        <v>2014_2_f61_1</v>
      </c>
      <c r="B895" s="37" t="s">
        <v>70</v>
      </c>
      <c r="C895" s="37" t="s">
        <v>110</v>
      </c>
      <c r="D895" s="38">
        <v>3</v>
      </c>
    </row>
    <row r="896" spans="1:4" x14ac:dyDescent="0.2">
      <c r="A896" s="103" t="str">
        <f t="shared" si="143"/>
        <v>2014_2_lagE</v>
      </c>
      <c r="B896" s="37" t="s">
        <v>70</v>
      </c>
      <c r="C896" s="37" t="s">
        <v>226</v>
      </c>
      <c r="D896" s="38">
        <v>3</v>
      </c>
    </row>
    <row r="897" spans="1:4" x14ac:dyDescent="0.2">
      <c r="A897" s="103" t="str">
        <f t="shared" ref="A897:A944" si="144">CONCATENATE(B897,"_",C897)</f>
        <v>2014_2_lagI</v>
      </c>
      <c r="B897" s="37" t="s">
        <v>70</v>
      </c>
      <c r="C897" s="37" t="s">
        <v>227</v>
      </c>
      <c r="D897" s="38">
        <v>3</v>
      </c>
    </row>
    <row r="898" spans="1:4" x14ac:dyDescent="0.2">
      <c r="A898" s="103" t="str">
        <f t="shared" si="144"/>
        <v>2014_4_f9_1</v>
      </c>
      <c r="B898" s="37" t="s">
        <v>71</v>
      </c>
      <c r="C898" s="37" t="s">
        <v>4</v>
      </c>
      <c r="D898" s="38">
        <v>3</v>
      </c>
    </row>
    <row r="899" spans="1:4" x14ac:dyDescent="0.2">
      <c r="A899" s="103" t="str">
        <f t="shared" si="144"/>
        <v>2014_4_f9_2</v>
      </c>
      <c r="B899" s="37" t="s">
        <v>71</v>
      </c>
      <c r="C899" s="37" t="s">
        <v>5</v>
      </c>
      <c r="D899" s="38">
        <v>3</v>
      </c>
    </row>
    <row r="900" spans="1:4" x14ac:dyDescent="0.2">
      <c r="A900" s="103" t="str">
        <f t="shared" si="144"/>
        <v>2014_4_f9_3</v>
      </c>
      <c r="B900" s="37" t="s">
        <v>71</v>
      </c>
      <c r="C900" s="37" t="s">
        <v>6</v>
      </c>
      <c r="D900" s="38">
        <v>3</v>
      </c>
    </row>
    <row r="901" spans="1:4" x14ac:dyDescent="0.2">
      <c r="A901" s="103" t="str">
        <f t="shared" si="144"/>
        <v>2014_4_f9_4</v>
      </c>
      <c r="B901" s="37" t="s">
        <v>71</v>
      </c>
      <c r="C901" s="37" t="s">
        <v>7</v>
      </c>
      <c r="D901" s="38">
        <v>3</v>
      </c>
    </row>
    <row r="902" spans="1:4" x14ac:dyDescent="0.2">
      <c r="A902" s="103" t="str">
        <f t="shared" si="144"/>
        <v>2014_4_f12_3</v>
      </c>
      <c r="B902" s="37" t="s">
        <v>71</v>
      </c>
      <c r="C902" s="37" t="s">
        <v>3</v>
      </c>
      <c r="D902" s="38">
        <v>3</v>
      </c>
    </row>
    <row r="903" spans="1:4" x14ac:dyDescent="0.2">
      <c r="A903" s="103" t="str">
        <f t="shared" si="144"/>
        <v>2014_4_f61_2</v>
      </c>
      <c r="B903" s="37" t="s">
        <v>71</v>
      </c>
      <c r="C903" s="37" t="s">
        <v>111</v>
      </c>
      <c r="D903" s="38">
        <v>3</v>
      </c>
    </row>
    <row r="904" spans="1:4" x14ac:dyDescent="0.2">
      <c r="A904" s="103" t="str">
        <f t="shared" si="144"/>
        <v>2014_4_InEI</v>
      </c>
      <c r="B904" s="37" t="s">
        <v>71</v>
      </c>
      <c r="C904" s="37" t="s">
        <v>107</v>
      </c>
      <c r="D904" s="38">
        <v>3</v>
      </c>
    </row>
    <row r="905" spans="1:4" x14ac:dyDescent="0.2">
      <c r="A905" s="103" t="str">
        <f t="shared" si="144"/>
        <v>2014_4_InIN</v>
      </c>
      <c r="B905" s="37" t="s">
        <v>71</v>
      </c>
      <c r="C905" s="37" t="s">
        <v>113</v>
      </c>
      <c r="D905" s="38">
        <v>3</v>
      </c>
    </row>
    <row r="906" spans="1:4" x14ac:dyDescent="0.2">
      <c r="A906" s="103" t="str">
        <f t="shared" si="144"/>
        <v>2014_4_f4_1</v>
      </c>
      <c r="B906" s="37" t="s">
        <v>71</v>
      </c>
      <c r="C906" s="37" t="s">
        <v>43</v>
      </c>
      <c r="D906" s="38">
        <v>3</v>
      </c>
    </row>
    <row r="907" spans="1:4" x14ac:dyDescent="0.2">
      <c r="A907" s="103" t="str">
        <f t="shared" si="144"/>
        <v>2014_4_f4_2</v>
      </c>
      <c r="B907" s="37" t="s">
        <v>71</v>
      </c>
      <c r="C907" s="37" t="s">
        <v>44</v>
      </c>
      <c r="D907" s="38">
        <v>3</v>
      </c>
    </row>
    <row r="908" spans="1:4" x14ac:dyDescent="0.2">
      <c r="A908" s="103" t="str">
        <f t="shared" si="144"/>
        <v>2014_4_f4_3</v>
      </c>
      <c r="B908" s="37" t="s">
        <v>71</v>
      </c>
      <c r="C908" s="37" t="s">
        <v>100</v>
      </c>
      <c r="D908" s="38">
        <v>3</v>
      </c>
    </row>
    <row r="909" spans="1:4" x14ac:dyDescent="0.2">
      <c r="A909" s="103" t="str">
        <f t="shared" si="144"/>
        <v>2014_4_f4_4</v>
      </c>
      <c r="B909" s="37" t="s">
        <v>71</v>
      </c>
      <c r="C909" s="37" t="s">
        <v>102</v>
      </c>
      <c r="D909" s="38">
        <v>3</v>
      </c>
    </row>
    <row r="910" spans="1:4" x14ac:dyDescent="0.2">
      <c r="A910" s="103" t="str">
        <f t="shared" si="144"/>
        <v>2014_4_f60_1</v>
      </c>
      <c r="B910" s="37" t="s">
        <v>71</v>
      </c>
      <c r="C910" s="37" t="s">
        <v>109</v>
      </c>
      <c r="D910" s="38">
        <v>3</v>
      </c>
    </row>
    <row r="911" spans="1:4" x14ac:dyDescent="0.2">
      <c r="A911" s="103" t="str">
        <f t="shared" si="144"/>
        <v>2014_4_f61_1</v>
      </c>
      <c r="B911" s="37" t="s">
        <v>71</v>
      </c>
      <c r="C911" s="37" t="s">
        <v>110</v>
      </c>
      <c r="D911" s="38">
        <v>3</v>
      </c>
    </row>
    <row r="912" spans="1:4" x14ac:dyDescent="0.2">
      <c r="A912" s="103" t="str">
        <f t="shared" si="144"/>
        <v>2014_4_lagE</v>
      </c>
      <c r="B912" s="37" t="s">
        <v>71</v>
      </c>
      <c r="C912" s="37" t="s">
        <v>226</v>
      </c>
      <c r="D912" s="38">
        <v>3</v>
      </c>
    </row>
    <row r="913" spans="1:4" x14ac:dyDescent="0.2">
      <c r="A913" s="103" t="str">
        <f t="shared" si="144"/>
        <v>2014_4_lagI</v>
      </c>
      <c r="B913" s="37" t="s">
        <v>71</v>
      </c>
      <c r="C913" s="37" t="s">
        <v>227</v>
      </c>
      <c r="D913" s="38">
        <v>3</v>
      </c>
    </row>
    <row r="914" spans="1:4" x14ac:dyDescent="0.2">
      <c r="A914" s="103" t="str">
        <f t="shared" si="144"/>
        <v>2015_2_f9_1</v>
      </c>
      <c r="B914" s="37" t="s">
        <v>72</v>
      </c>
      <c r="C914" s="37" t="s">
        <v>4</v>
      </c>
      <c r="D914" s="38">
        <v>3</v>
      </c>
    </row>
    <row r="915" spans="1:4" x14ac:dyDescent="0.2">
      <c r="A915" s="103" t="str">
        <f t="shared" si="144"/>
        <v>2015_2_f9_2</v>
      </c>
      <c r="B915" s="37" t="s">
        <v>72</v>
      </c>
      <c r="C915" s="37" t="s">
        <v>5</v>
      </c>
      <c r="D915" s="38">
        <v>3</v>
      </c>
    </row>
    <row r="916" spans="1:4" x14ac:dyDescent="0.2">
      <c r="A916" s="103" t="str">
        <f t="shared" si="144"/>
        <v>2015_2_f9_3</v>
      </c>
      <c r="B916" s="37" t="s">
        <v>72</v>
      </c>
      <c r="C916" s="37" t="s">
        <v>6</v>
      </c>
      <c r="D916" s="38">
        <v>3</v>
      </c>
    </row>
    <row r="917" spans="1:4" x14ac:dyDescent="0.2">
      <c r="A917" s="103" t="str">
        <f t="shared" si="144"/>
        <v>2015_2_f9_4</v>
      </c>
      <c r="B917" s="37" t="s">
        <v>72</v>
      </c>
      <c r="C917" s="37" t="s">
        <v>7</v>
      </c>
      <c r="D917" s="38">
        <v>3</v>
      </c>
    </row>
    <row r="918" spans="1:4" x14ac:dyDescent="0.2">
      <c r="A918" s="103" t="str">
        <f t="shared" si="144"/>
        <v>2015_2_f12_3</v>
      </c>
      <c r="B918" s="37" t="s">
        <v>72</v>
      </c>
      <c r="C918" s="37" t="s">
        <v>3</v>
      </c>
      <c r="D918" s="38">
        <v>3</v>
      </c>
    </row>
    <row r="919" spans="1:4" x14ac:dyDescent="0.2">
      <c r="A919" s="103" t="str">
        <f t="shared" si="144"/>
        <v>2015_2_f61_2</v>
      </c>
      <c r="B919" s="37" t="s">
        <v>72</v>
      </c>
      <c r="C919" s="37" t="s">
        <v>111</v>
      </c>
      <c r="D919" s="38">
        <v>3</v>
      </c>
    </row>
    <row r="920" spans="1:4" x14ac:dyDescent="0.2">
      <c r="A920" s="103" t="str">
        <f t="shared" si="144"/>
        <v>2015_2_InEI</v>
      </c>
      <c r="B920" s="37" t="s">
        <v>72</v>
      </c>
      <c r="C920" s="37" t="s">
        <v>107</v>
      </c>
      <c r="D920" s="38">
        <v>3</v>
      </c>
    </row>
    <row r="921" spans="1:4" x14ac:dyDescent="0.2">
      <c r="A921" s="103" t="str">
        <f t="shared" si="144"/>
        <v>2015_2_InIN</v>
      </c>
      <c r="B921" s="37" t="s">
        <v>72</v>
      </c>
      <c r="C921" s="37" t="s">
        <v>113</v>
      </c>
      <c r="D921" s="38">
        <v>3</v>
      </c>
    </row>
    <row r="922" spans="1:4" x14ac:dyDescent="0.2">
      <c r="A922" s="103" t="str">
        <f t="shared" si="144"/>
        <v>2015_2_f4_1</v>
      </c>
      <c r="B922" s="37" t="s">
        <v>72</v>
      </c>
      <c r="C922" s="37" t="s">
        <v>43</v>
      </c>
      <c r="D922" s="38">
        <v>3</v>
      </c>
    </row>
    <row r="923" spans="1:4" x14ac:dyDescent="0.2">
      <c r="A923" s="103" t="str">
        <f t="shared" si="144"/>
        <v>2015_2_f4_2</v>
      </c>
      <c r="B923" s="37" t="s">
        <v>72</v>
      </c>
      <c r="C923" s="37" t="s">
        <v>44</v>
      </c>
      <c r="D923" s="38">
        <v>3</v>
      </c>
    </row>
    <row r="924" spans="1:4" x14ac:dyDescent="0.2">
      <c r="A924" s="103" t="str">
        <f t="shared" si="144"/>
        <v>2015_2_f4_3</v>
      </c>
      <c r="B924" s="37" t="s">
        <v>72</v>
      </c>
      <c r="C924" s="37" t="s">
        <v>100</v>
      </c>
      <c r="D924" s="38">
        <v>3</v>
      </c>
    </row>
    <row r="925" spans="1:4" x14ac:dyDescent="0.2">
      <c r="A925" s="103" t="str">
        <f t="shared" si="144"/>
        <v>2015_2_f4_4</v>
      </c>
      <c r="B925" s="37" t="s">
        <v>72</v>
      </c>
      <c r="C925" s="37" t="s">
        <v>102</v>
      </c>
      <c r="D925" s="38">
        <v>3</v>
      </c>
    </row>
    <row r="926" spans="1:4" x14ac:dyDescent="0.2">
      <c r="A926" s="103" t="str">
        <f t="shared" si="144"/>
        <v>2015_2_f60_1</v>
      </c>
      <c r="B926" s="37" t="s">
        <v>72</v>
      </c>
      <c r="C926" s="37" t="s">
        <v>109</v>
      </c>
      <c r="D926" s="38">
        <v>3</v>
      </c>
    </row>
    <row r="927" spans="1:4" x14ac:dyDescent="0.2">
      <c r="A927" s="103" t="str">
        <f t="shared" si="144"/>
        <v>2015_2_f61_1</v>
      </c>
      <c r="B927" s="37" t="s">
        <v>72</v>
      </c>
      <c r="C927" s="37" t="s">
        <v>110</v>
      </c>
      <c r="D927" s="38">
        <v>3</v>
      </c>
    </row>
    <row r="928" spans="1:4" x14ac:dyDescent="0.2">
      <c r="A928" s="103" t="str">
        <f t="shared" si="144"/>
        <v>2015_2_lagE</v>
      </c>
      <c r="B928" s="37" t="s">
        <v>72</v>
      </c>
      <c r="C928" s="37" t="s">
        <v>226</v>
      </c>
      <c r="D928" s="38">
        <v>3</v>
      </c>
    </row>
    <row r="929" spans="1:4" x14ac:dyDescent="0.2">
      <c r="A929" s="103" t="str">
        <f t="shared" si="144"/>
        <v>2015_4_lagI</v>
      </c>
      <c r="B929" s="37" t="s">
        <v>73</v>
      </c>
      <c r="C929" s="37" t="s">
        <v>227</v>
      </c>
      <c r="D929" s="38">
        <v>3</v>
      </c>
    </row>
    <row r="930" spans="1:4" x14ac:dyDescent="0.2">
      <c r="A930" s="103" t="str">
        <f t="shared" si="144"/>
        <v>2015_4_f9_1</v>
      </c>
      <c r="B930" s="37" t="s">
        <v>73</v>
      </c>
      <c r="C930" s="37" t="s">
        <v>4</v>
      </c>
      <c r="D930" s="38">
        <v>3</v>
      </c>
    </row>
    <row r="931" spans="1:4" x14ac:dyDescent="0.2">
      <c r="A931" s="103" t="str">
        <f t="shared" si="144"/>
        <v>2015_4_f9_2</v>
      </c>
      <c r="B931" s="37" t="s">
        <v>73</v>
      </c>
      <c r="C931" s="37" t="s">
        <v>5</v>
      </c>
      <c r="D931" s="38">
        <v>3</v>
      </c>
    </row>
    <row r="932" spans="1:4" x14ac:dyDescent="0.2">
      <c r="A932" s="103" t="str">
        <f t="shared" si="144"/>
        <v>2015_4_f9_3</v>
      </c>
      <c r="B932" s="37" t="s">
        <v>73</v>
      </c>
      <c r="C932" s="37" t="s">
        <v>6</v>
      </c>
      <c r="D932" s="38">
        <v>3</v>
      </c>
    </row>
    <row r="933" spans="1:4" x14ac:dyDescent="0.2">
      <c r="A933" s="103" t="str">
        <f t="shared" si="144"/>
        <v>2015_4_f9_4</v>
      </c>
      <c r="B933" s="37" t="s">
        <v>73</v>
      </c>
      <c r="C933" s="37" t="s">
        <v>7</v>
      </c>
      <c r="D933" s="38">
        <v>3</v>
      </c>
    </row>
    <row r="934" spans="1:4" x14ac:dyDescent="0.2">
      <c r="A934" s="103" t="str">
        <f t="shared" si="144"/>
        <v>2015_4_f12_3</v>
      </c>
      <c r="B934" s="37" t="s">
        <v>73</v>
      </c>
      <c r="C934" s="37" t="s">
        <v>3</v>
      </c>
      <c r="D934" s="38">
        <v>3</v>
      </c>
    </row>
    <row r="935" spans="1:4" x14ac:dyDescent="0.2">
      <c r="A935" s="103" t="str">
        <f t="shared" si="144"/>
        <v>2015_4_f61_2</v>
      </c>
      <c r="B935" s="37" t="s">
        <v>73</v>
      </c>
      <c r="C935" s="37" t="s">
        <v>111</v>
      </c>
      <c r="D935" s="38">
        <v>3</v>
      </c>
    </row>
    <row r="936" spans="1:4" x14ac:dyDescent="0.2">
      <c r="A936" s="103" t="str">
        <f t="shared" si="144"/>
        <v>2015_4_InEI</v>
      </c>
      <c r="B936" s="37" t="s">
        <v>73</v>
      </c>
      <c r="C936" s="37" t="s">
        <v>107</v>
      </c>
      <c r="D936" s="38">
        <v>3</v>
      </c>
    </row>
    <row r="937" spans="1:4" x14ac:dyDescent="0.2">
      <c r="A937" s="103" t="str">
        <f t="shared" si="144"/>
        <v>2015_4_InIN</v>
      </c>
      <c r="B937" s="37" t="s">
        <v>73</v>
      </c>
      <c r="C937" s="37" t="s">
        <v>113</v>
      </c>
      <c r="D937" s="38">
        <v>3</v>
      </c>
    </row>
    <row r="938" spans="1:4" x14ac:dyDescent="0.2">
      <c r="A938" s="103" t="str">
        <f t="shared" si="144"/>
        <v>2015_4_f4_1</v>
      </c>
      <c r="B938" s="37" t="s">
        <v>73</v>
      </c>
      <c r="C938" s="37" t="s">
        <v>43</v>
      </c>
      <c r="D938" s="38">
        <v>3</v>
      </c>
    </row>
    <row r="939" spans="1:4" x14ac:dyDescent="0.2">
      <c r="A939" s="103" t="str">
        <f t="shared" si="144"/>
        <v>2015_4_f4_2</v>
      </c>
      <c r="B939" s="37" t="s">
        <v>73</v>
      </c>
      <c r="C939" s="37" t="s">
        <v>44</v>
      </c>
      <c r="D939" s="38">
        <v>3</v>
      </c>
    </row>
    <row r="940" spans="1:4" x14ac:dyDescent="0.2">
      <c r="A940" s="103" t="str">
        <f t="shared" si="144"/>
        <v>2015_4_f4_3</v>
      </c>
      <c r="B940" s="37" t="s">
        <v>73</v>
      </c>
      <c r="C940" s="37" t="s">
        <v>100</v>
      </c>
      <c r="D940" s="38">
        <v>3</v>
      </c>
    </row>
    <row r="941" spans="1:4" x14ac:dyDescent="0.2">
      <c r="A941" s="103" t="str">
        <f t="shared" si="144"/>
        <v>2015_4_f4_4</v>
      </c>
      <c r="B941" s="37" t="s">
        <v>73</v>
      </c>
      <c r="C941" s="37" t="s">
        <v>102</v>
      </c>
      <c r="D941" s="38">
        <v>3</v>
      </c>
    </row>
    <row r="942" spans="1:4" x14ac:dyDescent="0.2">
      <c r="A942" s="103" t="str">
        <f t="shared" si="144"/>
        <v>2015_4_f60_1</v>
      </c>
      <c r="B942" s="37" t="s">
        <v>73</v>
      </c>
      <c r="C942" s="37" t="s">
        <v>109</v>
      </c>
      <c r="D942" s="38">
        <v>3</v>
      </c>
    </row>
    <row r="943" spans="1:4" x14ac:dyDescent="0.2">
      <c r="A943" s="103" t="str">
        <f t="shared" si="144"/>
        <v>2015_4_f61_1</v>
      </c>
      <c r="B943" s="37" t="s">
        <v>73</v>
      </c>
      <c r="C943" s="37" t="s">
        <v>110</v>
      </c>
      <c r="D943" s="38">
        <v>3</v>
      </c>
    </row>
    <row r="944" spans="1:4" x14ac:dyDescent="0.2">
      <c r="A944" s="103" t="str">
        <f t="shared" si="144"/>
        <v>2015_4_lagE</v>
      </c>
      <c r="B944" s="37" t="s">
        <v>73</v>
      </c>
      <c r="C944" s="37" t="s">
        <v>226</v>
      </c>
      <c r="D944" s="38">
        <v>3</v>
      </c>
    </row>
    <row r="945" spans="1:4" x14ac:dyDescent="0.2">
      <c r="A945" s="103" t="str">
        <f t="shared" ref="A945:A962" si="145">CONCATENATE(B945,"_",C945)</f>
        <v>2015_4_lagI</v>
      </c>
      <c r="B945" s="37" t="s">
        <v>73</v>
      </c>
      <c r="C945" s="37" t="s">
        <v>227</v>
      </c>
      <c r="D945" s="38">
        <v>3</v>
      </c>
    </row>
    <row r="946" spans="1:4" x14ac:dyDescent="0.2">
      <c r="A946" s="103" t="str">
        <f t="shared" si="145"/>
        <v>2016_2_lagI</v>
      </c>
      <c r="B946" s="37" t="s">
        <v>74</v>
      </c>
      <c r="C946" s="37" t="s">
        <v>227</v>
      </c>
      <c r="D946" s="38">
        <v>3</v>
      </c>
    </row>
    <row r="947" spans="1:4" x14ac:dyDescent="0.2">
      <c r="A947" s="103" t="str">
        <f t="shared" si="145"/>
        <v>2016_2_f9_1</v>
      </c>
      <c r="B947" s="37" t="s">
        <v>74</v>
      </c>
      <c r="C947" s="37" t="s">
        <v>4</v>
      </c>
      <c r="D947" s="38">
        <v>3</v>
      </c>
    </row>
    <row r="948" spans="1:4" x14ac:dyDescent="0.2">
      <c r="A948" s="103" t="str">
        <f t="shared" si="145"/>
        <v>2016_2_f9_2</v>
      </c>
      <c r="B948" s="37" t="s">
        <v>74</v>
      </c>
      <c r="C948" s="37" t="s">
        <v>5</v>
      </c>
      <c r="D948" s="38">
        <v>3</v>
      </c>
    </row>
    <row r="949" spans="1:4" x14ac:dyDescent="0.2">
      <c r="A949" s="103" t="str">
        <f t="shared" si="145"/>
        <v>2016_2_f9_3</v>
      </c>
      <c r="B949" s="37" t="s">
        <v>74</v>
      </c>
      <c r="C949" s="37" t="s">
        <v>6</v>
      </c>
      <c r="D949" s="38">
        <v>3</v>
      </c>
    </row>
    <row r="950" spans="1:4" x14ac:dyDescent="0.2">
      <c r="A950" s="103" t="str">
        <f t="shared" si="145"/>
        <v>2016_2_f9_4</v>
      </c>
      <c r="B950" s="37" t="s">
        <v>74</v>
      </c>
      <c r="C950" s="37" t="s">
        <v>7</v>
      </c>
      <c r="D950" s="38">
        <v>3</v>
      </c>
    </row>
    <row r="951" spans="1:4" x14ac:dyDescent="0.2">
      <c r="A951" s="103" t="str">
        <f t="shared" si="145"/>
        <v>2016_2_f12_3</v>
      </c>
      <c r="B951" s="37" t="s">
        <v>74</v>
      </c>
      <c r="C951" s="37" t="s">
        <v>3</v>
      </c>
      <c r="D951" s="38">
        <v>3</v>
      </c>
    </row>
    <row r="952" spans="1:4" x14ac:dyDescent="0.2">
      <c r="A952" s="103" t="str">
        <f t="shared" si="145"/>
        <v>2016_2_f61_2</v>
      </c>
      <c r="B952" s="37" t="s">
        <v>74</v>
      </c>
      <c r="C952" s="37" t="s">
        <v>111</v>
      </c>
      <c r="D952" s="38">
        <v>3</v>
      </c>
    </row>
    <row r="953" spans="1:4" x14ac:dyDescent="0.2">
      <c r="A953" s="103" t="str">
        <f t="shared" si="145"/>
        <v>2016_2_InEI</v>
      </c>
      <c r="B953" s="37" t="s">
        <v>74</v>
      </c>
      <c r="C953" s="37" t="s">
        <v>107</v>
      </c>
      <c r="D953" s="38">
        <v>3</v>
      </c>
    </row>
    <row r="954" spans="1:4" x14ac:dyDescent="0.2">
      <c r="A954" s="103" t="str">
        <f t="shared" si="145"/>
        <v>2016_2_InIN</v>
      </c>
      <c r="B954" s="37" t="s">
        <v>74</v>
      </c>
      <c r="C954" s="37" t="s">
        <v>113</v>
      </c>
      <c r="D954" s="38">
        <v>3</v>
      </c>
    </row>
    <row r="955" spans="1:4" x14ac:dyDescent="0.2">
      <c r="A955" s="103" t="str">
        <f t="shared" si="145"/>
        <v>2016_2_f4_1</v>
      </c>
      <c r="B955" s="37" t="s">
        <v>74</v>
      </c>
      <c r="C955" s="37" t="s">
        <v>43</v>
      </c>
      <c r="D955" s="38">
        <v>3</v>
      </c>
    </row>
    <row r="956" spans="1:4" x14ac:dyDescent="0.2">
      <c r="A956" s="103" t="str">
        <f t="shared" si="145"/>
        <v>2016_2_f4_2</v>
      </c>
      <c r="B956" s="37" t="s">
        <v>74</v>
      </c>
      <c r="C956" s="37" t="s">
        <v>44</v>
      </c>
      <c r="D956" s="38">
        <v>3</v>
      </c>
    </row>
    <row r="957" spans="1:4" x14ac:dyDescent="0.2">
      <c r="A957" s="103" t="str">
        <f t="shared" si="145"/>
        <v>2016_2_f4_3</v>
      </c>
      <c r="B957" s="37" t="s">
        <v>74</v>
      </c>
      <c r="C957" s="37" t="s">
        <v>100</v>
      </c>
      <c r="D957" s="38">
        <v>3</v>
      </c>
    </row>
    <row r="958" spans="1:4" x14ac:dyDescent="0.2">
      <c r="A958" s="103" t="str">
        <f t="shared" si="145"/>
        <v>2016_2_f4_4</v>
      </c>
      <c r="B958" s="37" t="s">
        <v>74</v>
      </c>
      <c r="C958" s="37" t="s">
        <v>102</v>
      </c>
      <c r="D958" s="38">
        <v>3</v>
      </c>
    </row>
    <row r="959" spans="1:4" x14ac:dyDescent="0.2">
      <c r="A959" s="103" t="str">
        <f t="shared" si="145"/>
        <v>2016_2_f60_1</v>
      </c>
      <c r="B959" s="37" t="s">
        <v>74</v>
      </c>
      <c r="C959" s="37" t="s">
        <v>109</v>
      </c>
      <c r="D959" s="38">
        <v>3</v>
      </c>
    </row>
    <row r="960" spans="1:4" x14ac:dyDescent="0.2">
      <c r="A960" s="103" t="str">
        <f t="shared" si="145"/>
        <v>2016_2_f61_1</v>
      </c>
      <c r="B960" s="37" t="s">
        <v>74</v>
      </c>
      <c r="C960" s="37" t="s">
        <v>110</v>
      </c>
      <c r="D960" s="38">
        <v>3</v>
      </c>
    </row>
    <row r="961" spans="1:4" x14ac:dyDescent="0.2">
      <c r="A961" s="103" t="str">
        <f t="shared" si="145"/>
        <v>2016_2_lagE</v>
      </c>
      <c r="B961" s="37" t="s">
        <v>74</v>
      </c>
      <c r="C961" s="37" t="s">
        <v>226</v>
      </c>
      <c r="D961" s="38">
        <v>3</v>
      </c>
    </row>
    <row r="962" spans="1:4" x14ac:dyDescent="0.2">
      <c r="A962" s="103" t="str">
        <f t="shared" si="145"/>
        <v>2016_2_lagI</v>
      </c>
      <c r="B962" s="37" t="s">
        <v>74</v>
      </c>
      <c r="C962" s="37" t="s">
        <v>227</v>
      </c>
      <c r="D962" s="38">
        <v>3</v>
      </c>
    </row>
    <row r="963" spans="1:4" x14ac:dyDescent="0.2">
      <c r="A963" s="103" t="str">
        <f t="shared" ref="A963:A1026" si="146">CONCATENATE(B963,"_",C963)</f>
        <v>2016_4_lagI</v>
      </c>
      <c r="B963" s="37" t="s">
        <v>75</v>
      </c>
      <c r="C963" s="37" t="s">
        <v>227</v>
      </c>
      <c r="D963" s="38">
        <v>3</v>
      </c>
    </row>
    <row r="964" spans="1:4" x14ac:dyDescent="0.2">
      <c r="A964" s="103" t="str">
        <f t="shared" si="146"/>
        <v>2016_4_f9_1</v>
      </c>
      <c r="B964" s="37" t="s">
        <v>75</v>
      </c>
      <c r="C964" s="37" t="s">
        <v>4</v>
      </c>
      <c r="D964" s="38">
        <v>3</v>
      </c>
    </row>
    <row r="965" spans="1:4" x14ac:dyDescent="0.2">
      <c r="A965" s="103" t="str">
        <f t="shared" si="146"/>
        <v>2016_4_f9_2</v>
      </c>
      <c r="B965" s="37" t="s">
        <v>75</v>
      </c>
      <c r="C965" s="37" t="s">
        <v>5</v>
      </c>
      <c r="D965" s="38">
        <v>3</v>
      </c>
    </row>
    <row r="966" spans="1:4" x14ac:dyDescent="0.2">
      <c r="A966" s="103" t="str">
        <f t="shared" si="146"/>
        <v>2016_4_f9_3</v>
      </c>
      <c r="B966" s="37" t="s">
        <v>75</v>
      </c>
      <c r="C966" s="37" t="s">
        <v>6</v>
      </c>
      <c r="D966" s="38">
        <v>3</v>
      </c>
    </row>
    <row r="967" spans="1:4" x14ac:dyDescent="0.2">
      <c r="A967" s="103" t="str">
        <f t="shared" si="146"/>
        <v>2016_4_f9_4</v>
      </c>
      <c r="B967" s="37" t="s">
        <v>75</v>
      </c>
      <c r="C967" s="37" t="s">
        <v>7</v>
      </c>
      <c r="D967" s="38">
        <v>3</v>
      </c>
    </row>
    <row r="968" spans="1:4" x14ac:dyDescent="0.2">
      <c r="A968" s="103" t="str">
        <f t="shared" si="146"/>
        <v>2016_4_f12_3</v>
      </c>
      <c r="B968" s="37" t="s">
        <v>75</v>
      </c>
      <c r="C968" s="37" t="s">
        <v>3</v>
      </c>
      <c r="D968" s="38">
        <v>3</v>
      </c>
    </row>
    <row r="969" spans="1:4" x14ac:dyDescent="0.2">
      <c r="A969" s="103" t="str">
        <f t="shared" si="146"/>
        <v>2016_4_f61_2</v>
      </c>
      <c r="B969" s="37" t="s">
        <v>75</v>
      </c>
      <c r="C969" s="37" t="s">
        <v>111</v>
      </c>
      <c r="D969" s="38">
        <v>3</v>
      </c>
    </row>
    <row r="970" spans="1:4" x14ac:dyDescent="0.2">
      <c r="A970" s="103" t="str">
        <f t="shared" si="146"/>
        <v>2016_4_InEI</v>
      </c>
      <c r="B970" s="37" t="s">
        <v>75</v>
      </c>
      <c r="C970" s="37" t="s">
        <v>107</v>
      </c>
      <c r="D970" s="38">
        <v>3</v>
      </c>
    </row>
    <row r="971" spans="1:4" x14ac:dyDescent="0.2">
      <c r="A971" s="103" t="str">
        <f t="shared" si="146"/>
        <v>2016_4_InIN</v>
      </c>
      <c r="B971" s="37" t="s">
        <v>75</v>
      </c>
      <c r="C971" s="37" t="s">
        <v>113</v>
      </c>
      <c r="D971" s="38">
        <v>3</v>
      </c>
    </row>
    <row r="972" spans="1:4" x14ac:dyDescent="0.2">
      <c r="A972" s="103" t="str">
        <f t="shared" si="146"/>
        <v>2016_4_f4_1</v>
      </c>
      <c r="B972" s="37" t="s">
        <v>75</v>
      </c>
      <c r="C972" s="37" t="s">
        <v>43</v>
      </c>
      <c r="D972" s="38">
        <v>3</v>
      </c>
    </row>
    <row r="973" spans="1:4" x14ac:dyDescent="0.2">
      <c r="A973" s="103" t="str">
        <f t="shared" si="146"/>
        <v>2016_4_f4_2</v>
      </c>
      <c r="B973" s="37" t="s">
        <v>75</v>
      </c>
      <c r="C973" s="37" t="s">
        <v>44</v>
      </c>
      <c r="D973" s="38">
        <v>3</v>
      </c>
    </row>
    <row r="974" spans="1:4" x14ac:dyDescent="0.2">
      <c r="A974" s="103" t="str">
        <f t="shared" si="146"/>
        <v>2016_4_f4_3</v>
      </c>
      <c r="B974" s="37" t="s">
        <v>75</v>
      </c>
      <c r="C974" s="37" t="s">
        <v>100</v>
      </c>
      <c r="D974" s="38">
        <v>3</v>
      </c>
    </row>
    <row r="975" spans="1:4" x14ac:dyDescent="0.2">
      <c r="A975" s="103" t="str">
        <f t="shared" si="146"/>
        <v>2016_4_f4_4</v>
      </c>
      <c r="B975" s="37" t="s">
        <v>75</v>
      </c>
      <c r="C975" s="37" t="s">
        <v>102</v>
      </c>
      <c r="D975" s="38">
        <v>3</v>
      </c>
    </row>
    <row r="976" spans="1:4" x14ac:dyDescent="0.2">
      <c r="A976" s="103" t="str">
        <f t="shared" si="146"/>
        <v>2016_4_f60_1</v>
      </c>
      <c r="B976" s="37" t="s">
        <v>75</v>
      </c>
      <c r="C976" s="37" t="s">
        <v>109</v>
      </c>
      <c r="D976" s="38">
        <v>3</v>
      </c>
    </row>
    <row r="977" spans="1:4" x14ac:dyDescent="0.2">
      <c r="A977" s="103" t="str">
        <f t="shared" si="146"/>
        <v>2016_4_f61_1</v>
      </c>
      <c r="B977" s="37" t="s">
        <v>75</v>
      </c>
      <c r="C977" s="37" t="s">
        <v>110</v>
      </c>
      <c r="D977" s="38">
        <v>3</v>
      </c>
    </row>
    <row r="978" spans="1:4" x14ac:dyDescent="0.2">
      <c r="A978" s="103" t="str">
        <f t="shared" si="146"/>
        <v>2016_4_lagE</v>
      </c>
      <c r="B978" s="37" t="s">
        <v>75</v>
      </c>
      <c r="C978" s="37" t="s">
        <v>226</v>
      </c>
      <c r="D978" s="38">
        <v>3</v>
      </c>
    </row>
    <row r="979" spans="1:4" x14ac:dyDescent="0.2">
      <c r="A979" s="103" t="str">
        <f t="shared" si="146"/>
        <v>2016_4_lagI</v>
      </c>
      <c r="B979" s="37" t="s">
        <v>75</v>
      </c>
      <c r="C979" s="37" t="s">
        <v>227</v>
      </c>
      <c r="D979" s="38">
        <v>3</v>
      </c>
    </row>
    <row r="980" spans="1:4" x14ac:dyDescent="0.2">
      <c r="A980" s="103" t="str">
        <f t="shared" si="146"/>
        <v>2017_2_lagI</v>
      </c>
      <c r="B980" s="37" t="s">
        <v>76</v>
      </c>
      <c r="C980" s="37" t="s">
        <v>227</v>
      </c>
      <c r="D980" s="38">
        <v>3</v>
      </c>
    </row>
    <row r="981" spans="1:4" x14ac:dyDescent="0.2">
      <c r="A981" s="103" t="str">
        <f t="shared" si="146"/>
        <v>2017_2_f9_1</v>
      </c>
      <c r="B981" s="37" t="s">
        <v>76</v>
      </c>
      <c r="C981" s="37" t="s">
        <v>4</v>
      </c>
      <c r="D981" s="38">
        <v>3</v>
      </c>
    </row>
    <row r="982" spans="1:4" x14ac:dyDescent="0.2">
      <c r="A982" s="103" t="str">
        <f t="shared" si="146"/>
        <v>2017_2_f9_2</v>
      </c>
      <c r="B982" s="37" t="s">
        <v>76</v>
      </c>
      <c r="C982" s="37" t="s">
        <v>5</v>
      </c>
      <c r="D982" s="38">
        <v>3</v>
      </c>
    </row>
    <row r="983" spans="1:4" x14ac:dyDescent="0.2">
      <c r="A983" s="103" t="str">
        <f t="shared" si="146"/>
        <v>2017_2_f9_3</v>
      </c>
      <c r="B983" s="37" t="s">
        <v>76</v>
      </c>
      <c r="C983" s="37" t="s">
        <v>6</v>
      </c>
      <c r="D983" s="38">
        <v>3</v>
      </c>
    </row>
    <row r="984" spans="1:4" x14ac:dyDescent="0.2">
      <c r="A984" s="103" t="str">
        <f t="shared" si="146"/>
        <v>2017_2_f9_4</v>
      </c>
      <c r="B984" s="37" t="s">
        <v>76</v>
      </c>
      <c r="C984" s="37" t="s">
        <v>7</v>
      </c>
      <c r="D984" s="38">
        <v>3</v>
      </c>
    </row>
    <row r="985" spans="1:4" x14ac:dyDescent="0.2">
      <c r="A985" s="103" t="str">
        <f t="shared" si="146"/>
        <v>2017_2_f12_3</v>
      </c>
      <c r="B985" s="37" t="s">
        <v>76</v>
      </c>
      <c r="C985" s="37" t="s">
        <v>3</v>
      </c>
      <c r="D985" s="38">
        <v>3</v>
      </c>
    </row>
    <row r="986" spans="1:4" x14ac:dyDescent="0.2">
      <c r="A986" s="103" t="str">
        <f t="shared" si="146"/>
        <v>2017_2_f61_2</v>
      </c>
      <c r="B986" s="37" t="s">
        <v>76</v>
      </c>
      <c r="C986" s="37" t="s">
        <v>111</v>
      </c>
      <c r="D986" s="38">
        <v>3</v>
      </c>
    </row>
    <row r="987" spans="1:4" x14ac:dyDescent="0.2">
      <c r="A987" s="103" t="str">
        <f t="shared" si="146"/>
        <v>2017_2_InEI</v>
      </c>
      <c r="B987" s="37" t="s">
        <v>76</v>
      </c>
      <c r="C987" s="37" t="s">
        <v>107</v>
      </c>
      <c r="D987" s="38">
        <v>3</v>
      </c>
    </row>
    <row r="988" spans="1:4" x14ac:dyDescent="0.2">
      <c r="A988" s="103" t="str">
        <f t="shared" si="146"/>
        <v>2017_2_InIN</v>
      </c>
      <c r="B988" s="37" t="s">
        <v>76</v>
      </c>
      <c r="C988" s="37" t="s">
        <v>113</v>
      </c>
      <c r="D988" s="38">
        <v>3</v>
      </c>
    </row>
    <row r="989" spans="1:4" x14ac:dyDescent="0.2">
      <c r="A989" s="103" t="str">
        <f t="shared" si="146"/>
        <v>2017_2_f4_1</v>
      </c>
      <c r="B989" s="37" t="s">
        <v>76</v>
      </c>
      <c r="C989" s="37" t="s">
        <v>43</v>
      </c>
      <c r="D989" s="38">
        <v>3</v>
      </c>
    </row>
    <row r="990" spans="1:4" x14ac:dyDescent="0.2">
      <c r="A990" s="103" t="str">
        <f t="shared" si="146"/>
        <v>2017_2_f4_2</v>
      </c>
      <c r="B990" s="37" t="s">
        <v>76</v>
      </c>
      <c r="C990" s="37" t="s">
        <v>44</v>
      </c>
      <c r="D990" s="38">
        <v>3</v>
      </c>
    </row>
    <row r="991" spans="1:4" x14ac:dyDescent="0.2">
      <c r="A991" s="103" t="str">
        <f t="shared" si="146"/>
        <v>2017_2_f4_3</v>
      </c>
      <c r="B991" s="37" t="s">
        <v>76</v>
      </c>
      <c r="C991" s="37" t="s">
        <v>100</v>
      </c>
      <c r="D991" s="38">
        <v>3</v>
      </c>
    </row>
    <row r="992" spans="1:4" x14ac:dyDescent="0.2">
      <c r="A992" s="103" t="str">
        <f t="shared" si="146"/>
        <v>2017_2_f4_4</v>
      </c>
      <c r="B992" s="37" t="s">
        <v>76</v>
      </c>
      <c r="C992" s="37" t="s">
        <v>102</v>
      </c>
      <c r="D992" s="38">
        <v>3</v>
      </c>
    </row>
    <row r="993" spans="1:4" x14ac:dyDescent="0.2">
      <c r="A993" s="103" t="str">
        <f t="shared" si="146"/>
        <v>2017_2_f60_1</v>
      </c>
      <c r="B993" s="37" t="s">
        <v>76</v>
      </c>
      <c r="C993" s="37" t="s">
        <v>109</v>
      </c>
      <c r="D993" s="38">
        <v>3</v>
      </c>
    </row>
    <row r="994" spans="1:4" x14ac:dyDescent="0.2">
      <c r="A994" s="103" t="str">
        <f t="shared" si="146"/>
        <v>2017_2_f61_1</v>
      </c>
      <c r="B994" s="37" t="s">
        <v>76</v>
      </c>
      <c r="C994" s="37" t="s">
        <v>110</v>
      </c>
      <c r="D994" s="38">
        <v>3</v>
      </c>
    </row>
    <row r="995" spans="1:4" x14ac:dyDescent="0.2">
      <c r="A995" s="103" t="str">
        <f t="shared" si="146"/>
        <v>2017_2_lagE</v>
      </c>
      <c r="B995" s="37" t="s">
        <v>76</v>
      </c>
      <c r="C995" s="37" t="s">
        <v>226</v>
      </c>
      <c r="D995" s="38">
        <v>3</v>
      </c>
    </row>
    <row r="996" spans="1:4" x14ac:dyDescent="0.2">
      <c r="A996" s="103" t="str">
        <f t="shared" si="146"/>
        <v>2017_2_lagI</v>
      </c>
      <c r="B996" s="37" t="s">
        <v>76</v>
      </c>
      <c r="C996" s="37" t="s">
        <v>227</v>
      </c>
      <c r="D996" s="38">
        <v>3</v>
      </c>
    </row>
    <row r="997" spans="1:4" x14ac:dyDescent="0.2">
      <c r="A997" s="103" t="str">
        <f t="shared" si="146"/>
        <v>2017_4_lagI</v>
      </c>
      <c r="B997" s="37" t="s">
        <v>77</v>
      </c>
      <c r="C997" s="37" t="s">
        <v>227</v>
      </c>
      <c r="D997" s="38">
        <v>3</v>
      </c>
    </row>
    <row r="998" spans="1:4" x14ac:dyDescent="0.2">
      <c r="A998" s="103" t="str">
        <f t="shared" si="146"/>
        <v>2017_4_f9_1</v>
      </c>
      <c r="B998" s="37" t="s">
        <v>77</v>
      </c>
      <c r="C998" s="37" t="s">
        <v>4</v>
      </c>
      <c r="D998" s="38">
        <v>3</v>
      </c>
    </row>
    <row r="999" spans="1:4" x14ac:dyDescent="0.2">
      <c r="A999" s="103" t="str">
        <f t="shared" si="146"/>
        <v>2017_4_f9_2</v>
      </c>
      <c r="B999" s="37" t="s">
        <v>77</v>
      </c>
      <c r="C999" s="37" t="s">
        <v>5</v>
      </c>
      <c r="D999" s="38">
        <v>3</v>
      </c>
    </row>
    <row r="1000" spans="1:4" x14ac:dyDescent="0.2">
      <c r="A1000" s="103" t="str">
        <f t="shared" si="146"/>
        <v>2017_4_f9_3</v>
      </c>
      <c r="B1000" s="37" t="s">
        <v>77</v>
      </c>
      <c r="C1000" s="37" t="s">
        <v>6</v>
      </c>
      <c r="D1000" s="38">
        <v>3</v>
      </c>
    </row>
    <row r="1001" spans="1:4" x14ac:dyDescent="0.2">
      <c r="A1001" s="103" t="str">
        <f t="shared" si="146"/>
        <v>2017_4_f9_4</v>
      </c>
      <c r="B1001" s="37" t="s">
        <v>77</v>
      </c>
      <c r="C1001" s="37" t="s">
        <v>7</v>
      </c>
      <c r="D1001" s="38">
        <v>3</v>
      </c>
    </row>
    <row r="1002" spans="1:4" x14ac:dyDescent="0.2">
      <c r="A1002" s="103" t="str">
        <f t="shared" si="146"/>
        <v>2017_4_f12_3</v>
      </c>
      <c r="B1002" s="37" t="s">
        <v>77</v>
      </c>
      <c r="C1002" s="37" t="s">
        <v>3</v>
      </c>
      <c r="D1002" s="38">
        <v>3</v>
      </c>
    </row>
    <row r="1003" spans="1:4" x14ac:dyDescent="0.2">
      <c r="A1003" s="103" t="str">
        <f t="shared" si="146"/>
        <v>2017_4_f61_2</v>
      </c>
      <c r="B1003" s="37" t="s">
        <v>77</v>
      </c>
      <c r="C1003" s="37" t="s">
        <v>111</v>
      </c>
      <c r="D1003" s="38">
        <v>3</v>
      </c>
    </row>
    <row r="1004" spans="1:4" x14ac:dyDescent="0.2">
      <c r="A1004" s="103" t="str">
        <f t="shared" si="146"/>
        <v>2017_4_InEI</v>
      </c>
      <c r="B1004" s="37" t="s">
        <v>77</v>
      </c>
      <c r="C1004" s="37" t="s">
        <v>107</v>
      </c>
      <c r="D1004" s="38">
        <v>3</v>
      </c>
    </row>
    <row r="1005" spans="1:4" x14ac:dyDescent="0.2">
      <c r="A1005" s="103" t="str">
        <f t="shared" si="146"/>
        <v>2017_4_InIN</v>
      </c>
      <c r="B1005" s="37" t="s">
        <v>77</v>
      </c>
      <c r="C1005" s="37" t="s">
        <v>113</v>
      </c>
      <c r="D1005" s="38">
        <v>3</v>
      </c>
    </row>
    <row r="1006" spans="1:4" x14ac:dyDescent="0.2">
      <c r="A1006" s="103" t="str">
        <f t="shared" si="146"/>
        <v>2017_4_f4_1</v>
      </c>
      <c r="B1006" s="37" t="s">
        <v>77</v>
      </c>
      <c r="C1006" s="37" t="s">
        <v>43</v>
      </c>
      <c r="D1006" s="38">
        <v>3</v>
      </c>
    </row>
    <row r="1007" spans="1:4" x14ac:dyDescent="0.2">
      <c r="A1007" s="103" t="str">
        <f t="shared" si="146"/>
        <v>2017_4_f4_2</v>
      </c>
      <c r="B1007" s="37" t="s">
        <v>77</v>
      </c>
      <c r="C1007" s="37" t="s">
        <v>44</v>
      </c>
      <c r="D1007" s="38">
        <v>3</v>
      </c>
    </row>
    <row r="1008" spans="1:4" x14ac:dyDescent="0.2">
      <c r="A1008" s="103" t="str">
        <f t="shared" si="146"/>
        <v>2017_4_f4_3</v>
      </c>
      <c r="B1008" s="37" t="s">
        <v>77</v>
      </c>
      <c r="C1008" s="37" t="s">
        <v>100</v>
      </c>
      <c r="D1008" s="38">
        <v>3</v>
      </c>
    </row>
    <row r="1009" spans="1:4" x14ac:dyDescent="0.2">
      <c r="A1009" s="103" t="str">
        <f t="shared" si="146"/>
        <v>2017_4_f4_4</v>
      </c>
      <c r="B1009" s="37" t="s">
        <v>77</v>
      </c>
      <c r="C1009" s="37" t="s">
        <v>102</v>
      </c>
      <c r="D1009" s="38">
        <v>3</v>
      </c>
    </row>
    <row r="1010" spans="1:4" x14ac:dyDescent="0.2">
      <c r="A1010" s="103" t="str">
        <f t="shared" si="146"/>
        <v>2017_4_f60_1</v>
      </c>
      <c r="B1010" s="37" t="s">
        <v>77</v>
      </c>
      <c r="C1010" s="37" t="s">
        <v>109</v>
      </c>
      <c r="D1010" s="38">
        <v>3</v>
      </c>
    </row>
    <row r="1011" spans="1:4" x14ac:dyDescent="0.2">
      <c r="A1011" s="103" t="str">
        <f t="shared" si="146"/>
        <v>2017_4_f61_1</v>
      </c>
      <c r="B1011" s="37" t="s">
        <v>77</v>
      </c>
      <c r="C1011" s="37" t="s">
        <v>110</v>
      </c>
      <c r="D1011" s="38">
        <v>3</v>
      </c>
    </row>
    <row r="1012" spans="1:4" x14ac:dyDescent="0.2">
      <c r="A1012" s="103" t="str">
        <f t="shared" si="146"/>
        <v>2017_4_lagE</v>
      </c>
      <c r="B1012" s="37" t="s">
        <v>77</v>
      </c>
      <c r="C1012" s="37" t="s">
        <v>226</v>
      </c>
      <c r="D1012" s="38">
        <v>3</v>
      </c>
    </row>
    <row r="1013" spans="1:4" x14ac:dyDescent="0.2">
      <c r="A1013" s="103" t="str">
        <f t="shared" si="146"/>
        <v>2017_4_lagI</v>
      </c>
      <c r="B1013" s="37" t="s">
        <v>77</v>
      </c>
      <c r="C1013" s="37" t="s">
        <v>227</v>
      </c>
      <c r="D1013" s="38">
        <v>3</v>
      </c>
    </row>
    <row r="1014" spans="1:4" x14ac:dyDescent="0.2">
      <c r="A1014" s="103" t="str">
        <f t="shared" si="146"/>
        <v>2018_2_lagI</v>
      </c>
      <c r="B1014" s="37" t="s">
        <v>78</v>
      </c>
      <c r="C1014" s="37" t="s">
        <v>227</v>
      </c>
      <c r="D1014" s="38">
        <v>3</v>
      </c>
    </row>
    <row r="1015" spans="1:4" x14ac:dyDescent="0.2">
      <c r="A1015" s="103" t="str">
        <f t="shared" si="146"/>
        <v>2018_2_f9_1</v>
      </c>
      <c r="B1015" s="37" t="s">
        <v>78</v>
      </c>
      <c r="C1015" s="37" t="s">
        <v>4</v>
      </c>
      <c r="D1015" s="38">
        <v>3</v>
      </c>
    </row>
    <row r="1016" spans="1:4" x14ac:dyDescent="0.2">
      <c r="A1016" s="103" t="str">
        <f t="shared" si="146"/>
        <v>2018_2_f9_2</v>
      </c>
      <c r="B1016" s="37" t="s">
        <v>78</v>
      </c>
      <c r="C1016" s="37" t="s">
        <v>5</v>
      </c>
      <c r="D1016" s="38">
        <v>3</v>
      </c>
    </row>
    <row r="1017" spans="1:4" x14ac:dyDescent="0.2">
      <c r="A1017" s="103" t="str">
        <f t="shared" si="146"/>
        <v>2018_2_f9_3</v>
      </c>
      <c r="B1017" s="37" t="s">
        <v>78</v>
      </c>
      <c r="C1017" s="37" t="s">
        <v>6</v>
      </c>
      <c r="D1017" s="38">
        <v>3</v>
      </c>
    </row>
    <row r="1018" spans="1:4" x14ac:dyDescent="0.2">
      <c r="A1018" s="103" t="str">
        <f t="shared" si="146"/>
        <v>2018_2_f9_4</v>
      </c>
      <c r="B1018" s="37" t="s">
        <v>78</v>
      </c>
      <c r="C1018" s="37" t="s">
        <v>7</v>
      </c>
      <c r="D1018" s="38">
        <v>3</v>
      </c>
    </row>
    <row r="1019" spans="1:4" x14ac:dyDescent="0.2">
      <c r="A1019" s="103" t="str">
        <f t="shared" si="146"/>
        <v>2018_2_f12_3</v>
      </c>
      <c r="B1019" s="37" t="s">
        <v>78</v>
      </c>
      <c r="C1019" s="37" t="s">
        <v>3</v>
      </c>
      <c r="D1019" s="38">
        <v>3</v>
      </c>
    </row>
    <row r="1020" spans="1:4" x14ac:dyDescent="0.2">
      <c r="A1020" s="103" t="str">
        <f t="shared" si="146"/>
        <v>2018_2_f61_2</v>
      </c>
      <c r="B1020" s="37" t="s">
        <v>78</v>
      </c>
      <c r="C1020" s="37" t="s">
        <v>111</v>
      </c>
      <c r="D1020" s="38">
        <v>3</v>
      </c>
    </row>
    <row r="1021" spans="1:4" x14ac:dyDescent="0.2">
      <c r="A1021" s="103" t="str">
        <f t="shared" si="146"/>
        <v>2018_2_InEI</v>
      </c>
      <c r="B1021" s="37" t="s">
        <v>78</v>
      </c>
      <c r="C1021" s="37" t="s">
        <v>107</v>
      </c>
      <c r="D1021" s="38">
        <v>3</v>
      </c>
    </row>
    <row r="1022" spans="1:4" x14ac:dyDescent="0.2">
      <c r="A1022" s="103" t="str">
        <f t="shared" si="146"/>
        <v>2018_2_InIN</v>
      </c>
      <c r="B1022" s="37" t="s">
        <v>78</v>
      </c>
      <c r="C1022" s="37" t="s">
        <v>113</v>
      </c>
      <c r="D1022" s="38">
        <v>3</v>
      </c>
    </row>
    <row r="1023" spans="1:4" x14ac:dyDescent="0.2">
      <c r="A1023" s="103" t="str">
        <f t="shared" si="146"/>
        <v>2018_2_f4_1</v>
      </c>
      <c r="B1023" s="37" t="s">
        <v>78</v>
      </c>
      <c r="C1023" s="37" t="s">
        <v>43</v>
      </c>
      <c r="D1023" s="38">
        <v>3</v>
      </c>
    </row>
    <row r="1024" spans="1:4" x14ac:dyDescent="0.2">
      <c r="A1024" s="103" t="str">
        <f t="shared" si="146"/>
        <v>2018_2_f4_2</v>
      </c>
      <c r="B1024" s="37" t="s">
        <v>78</v>
      </c>
      <c r="C1024" s="37" t="s">
        <v>44</v>
      </c>
      <c r="D1024" s="38">
        <v>3</v>
      </c>
    </row>
    <row r="1025" spans="1:4" x14ac:dyDescent="0.2">
      <c r="A1025" s="103" t="str">
        <f t="shared" si="146"/>
        <v>2018_2_f4_3</v>
      </c>
      <c r="B1025" s="37" t="s">
        <v>78</v>
      </c>
      <c r="C1025" s="37" t="s">
        <v>100</v>
      </c>
      <c r="D1025" s="38">
        <v>3</v>
      </c>
    </row>
    <row r="1026" spans="1:4" x14ac:dyDescent="0.2">
      <c r="A1026" s="103" t="str">
        <f t="shared" si="146"/>
        <v>2018_2_f4_4</v>
      </c>
      <c r="B1026" s="37" t="s">
        <v>78</v>
      </c>
      <c r="C1026" s="37" t="s">
        <v>102</v>
      </c>
      <c r="D1026" s="38">
        <v>3</v>
      </c>
    </row>
    <row r="1027" spans="1:4" x14ac:dyDescent="0.2">
      <c r="A1027" s="103" t="str">
        <f t="shared" ref="A1027:A1081" si="147">CONCATENATE(B1027,"_",C1027)</f>
        <v>2018_2_f60_1</v>
      </c>
      <c r="B1027" s="37" t="s">
        <v>78</v>
      </c>
      <c r="C1027" s="37" t="s">
        <v>109</v>
      </c>
      <c r="D1027" s="38">
        <v>3</v>
      </c>
    </row>
    <row r="1028" spans="1:4" x14ac:dyDescent="0.2">
      <c r="A1028" s="103" t="str">
        <f t="shared" si="147"/>
        <v>2018_2_f61_1</v>
      </c>
      <c r="B1028" s="37" t="s">
        <v>78</v>
      </c>
      <c r="C1028" s="37" t="s">
        <v>110</v>
      </c>
      <c r="D1028" s="38">
        <v>3</v>
      </c>
    </row>
    <row r="1029" spans="1:4" x14ac:dyDescent="0.2">
      <c r="A1029" s="103" t="str">
        <f t="shared" si="147"/>
        <v>2018_2_lagE</v>
      </c>
      <c r="B1029" s="37" t="s">
        <v>78</v>
      </c>
      <c r="C1029" s="37" t="s">
        <v>226</v>
      </c>
      <c r="D1029" s="38">
        <v>3</v>
      </c>
    </row>
    <row r="1030" spans="1:4" x14ac:dyDescent="0.2">
      <c r="A1030" s="103" t="str">
        <f t="shared" si="147"/>
        <v>2018_2_lagI</v>
      </c>
      <c r="B1030" s="37" t="s">
        <v>78</v>
      </c>
      <c r="C1030" s="37" t="s">
        <v>227</v>
      </c>
      <c r="D1030" s="38">
        <v>3</v>
      </c>
    </row>
    <row r="1031" spans="1:4" x14ac:dyDescent="0.2">
      <c r="A1031" s="103" t="str">
        <f t="shared" si="147"/>
        <v>2018_4_lagI</v>
      </c>
      <c r="B1031" s="37" t="s">
        <v>127</v>
      </c>
      <c r="C1031" s="37" t="s">
        <v>227</v>
      </c>
      <c r="D1031" s="38">
        <v>3</v>
      </c>
    </row>
    <row r="1032" spans="1:4" x14ac:dyDescent="0.2">
      <c r="A1032" s="103" t="str">
        <f t="shared" si="147"/>
        <v>2018_4_f9_1</v>
      </c>
      <c r="B1032" s="37" t="s">
        <v>127</v>
      </c>
      <c r="C1032" s="37" t="s">
        <v>4</v>
      </c>
      <c r="D1032" s="38">
        <v>3</v>
      </c>
    </row>
    <row r="1033" spans="1:4" x14ac:dyDescent="0.2">
      <c r="A1033" s="103" t="str">
        <f t="shared" si="147"/>
        <v>2018_4_f9_2</v>
      </c>
      <c r="B1033" s="37" t="s">
        <v>127</v>
      </c>
      <c r="C1033" s="37" t="s">
        <v>5</v>
      </c>
      <c r="D1033" s="38">
        <v>3</v>
      </c>
    </row>
    <row r="1034" spans="1:4" x14ac:dyDescent="0.2">
      <c r="A1034" s="103" t="str">
        <f t="shared" si="147"/>
        <v>2018_4_f9_3</v>
      </c>
      <c r="B1034" s="37" t="s">
        <v>127</v>
      </c>
      <c r="C1034" s="37" t="s">
        <v>6</v>
      </c>
      <c r="D1034" s="38">
        <v>3</v>
      </c>
    </row>
    <row r="1035" spans="1:4" x14ac:dyDescent="0.2">
      <c r="A1035" s="103" t="str">
        <f t="shared" si="147"/>
        <v>2018_4_f9_4</v>
      </c>
      <c r="B1035" s="37" t="s">
        <v>127</v>
      </c>
      <c r="C1035" s="37" t="s">
        <v>7</v>
      </c>
      <c r="D1035" s="38">
        <v>3</v>
      </c>
    </row>
    <row r="1036" spans="1:4" x14ac:dyDescent="0.2">
      <c r="A1036" s="103" t="str">
        <f t="shared" si="147"/>
        <v>2018_4_f12_3</v>
      </c>
      <c r="B1036" s="37" t="s">
        <v>127</v>
      </c>
      <c r="C1036" s="37" t="s">
        <v>3</v>
      </c>
      <c r="D1036" s="38">
        <v>3</v>
      </c>
    </row>
    <row r="1037" spans="1:4" x14ac:dyDescent="0.2">
      <c r="A1037" s="103" t="str">
        <f t="shared" si="147"/>
        <v>2018_4_f61_2</v>
      </c>
      <c r="B1037" s="37" t="s">
        <v>127</v>
      </c>
      <c r="C1037" s="37" t="s">
        <v>111</v>
      </c>
      <c r="D1037" s="38">
        <v>3</v>
      </c>
    </row>
    <row r="1038" spans="1:4" x14ac:dyDescent="0.2">
      <c r="A1038" s="103" t="str">
        <f t="shared" si="147"/>
        <v>2018_4_InEI</v>
      </c>
      <c r="B1038" s="37" t="s">
        <v>127</v>
      </c>
      <c r="C1038" s="37" t="s">
        <v>107</v>
      </c>
      <c r="D1038" s="38">
        <v>3</v>
      </c>
    </row>
    <row r="1039" spans="1:4" x14ac:dyDescent="0.2">
      <c r="A1039" s="103" t="str">
        <f t="shared" si="147"/>
        <v>2018_4_InIN</v>
      </c>
      <c r="B1039" s="37" t="s">
        <v>127</v>
      </c>
      <c r="C1039" s="37" t="s">
        <v>113</v>
      </c>
      <c r="D1039" s="38">
        <v>3</v>
      </c>
    </row>
    <row r="1040" spans="1:4" x14ac:dyDescent="0.2">
      <c r="A1040" s="103" t="str">
        <f t="shared" si="147"/>
        <v>2018_4_f4_1</v>
      </c>
      <c r="B1040" s="37" t="s">
        <v>127</v>
      </c>
      <c r="C1040" s="37" t="s">
        <v>43</v>
      </c>
      <c r="D1040" s="38">
        <v>3</v>
      </c>
    </row>
    <row r="1041" spans="1:4" x14ac:dyDescent="0.2">
      <c r="A1041" s="103" t="str">
        <f t="shared" si="147"/>
        <v>2018_4_f4_2</v>
      </c>
      <c r="B1041" s="37" t="s">
        <v>127</v>
      </c>
      <c r="C1041" s="37" t="s">
        <v>44</v>
      </c>
      <c r="D1041" s="38">
        <v>3</v>
      </c>
    </row>
    <row r="1042" spans="1:4" x14ac:dyDescent="0.2">
      <c r="A1042" s="103" t="str">
        <f t="shared" si="147"/>
        <v>2018_4_f4_3</v>
      </c>
      <c r="B1042" s="37" t="s">
        <v>127</v>
      </c>
      <c r="C1042" s="37" t="s">
        <v>100</v>
      </c>
      <c r="D1042" s="38">
        <v>3</v>
      </c>
    </row>
    <row r="1043" spans="1:4" x14ac:dyDescent="0.2">
      <c r="A1043" s="103" t="str">
        <f t="shared" si="147"/>
        <v>2018_4_f4_4</v>
      </c>
      <c r="B1043" s="37" t="s">
        <v>127</v>
      </c>
      <c r="C1043" s="37" t="s">
        <v>102</v>
      </c>
      <c r="D1043" s="38">
        <v>3</v>
      </c>
    </row>
    <row r="1044" spans="1:4" x14ac:dyDescent="0.2">
      <c r="A1044" s="103" t="str">
        <f t="shared" si="147"/>
        <v>2018_4_f60_1</v>
      </c>
      <c r="B1044" s="37" t="s">
        <v>127</v>
      </c>
      <c r="C1044" s="37" t="s">
        <v>109</v>
      </c>
      <c r="D1044" s="38">
        <v>3</v>
      </c>
    </row>
    <row r="1045" spans="1:4" x14ac:dyDescent="0.2">
      <c r="A1045" s="103" t="str">
        <f t="shared" si="147"/>
        <v>2018_4_f61_1</v>
      </c>
      <c r="B1045" s="37" t="s">
        <v>127</v>
      </c>
      <c r="C1045" s="37" t="s">
        <v>110</v>
      </c>
      <c r="D1045" s="38">
        <v>3</v>
      </c>
    </row>
    <row r="1046" spans="1:4" x14ac:dyDescent="0.2">
      <c r="A1046" s="103" t="str">
        <f t="shared" si="147"/>
        <v>2018_4_lagE</v>
      </c>
      <c r="B1046" s="37" t="s">
        <v>127</v>
      </c>
      <c r="C1046" s="37" t="s">
        <v>226</v>
      </c>
      <c r="D1046" s="38">
        <v>3</v>
      </c>
    </row>
    <row r="1047" spans="1:4" x14ac:dyDescent="0.2">
      <c r="A1047" s="103" t="str">
        <f t="shared" si="147"/>
        <v>2018_4_lagI</v>
      </c>
      <c r="B1047" s="37" t="s">
        <v>127</v>
      </c>
      <c r="C1047" s="37" t="s">
        <v>227</v>
      </c>
      <c r="D1047" s="38">
        <v>3</v>
      </c>
    </row>
    <row r="1048" spans="1:4" x14ac:dyDescent="0.2">
      <c r="A1048" s="103" t="str">
        <f t="shared" si="147"/>
        <v>2019_2_lagI</v>
      </c>
      <c r="B1048" s="37" t="s">
        <v>729</v>
      </c>
      <c r="C1048" s="37" t="s">
        <v>227</v>
      </c>
      <c r="D1048" s="38">
        <v>3</v>
      </c>
    </row>
    <row r="1049" spans="1:4" x14ac:dyDescent="0.2">
      <c r="A1049" s="103" t="str">
        <f t="shared" si="147"/>
        <v>2019_2_f9_1</v>
      </c>
      <c r="B1049" s="37" t="s">
        <v>729</v>
      </c>
      <c r="C1049" s="37" t="s">
        <v>4</v>
      </c>
      <c r="D1049" s="38">
        <v>3</v>
      </c>
    </row>
    <row r="1050" spans="1:4" x14ac:dyDescent="0.2">
      <c r="A1050" s="103" t="str">
        <f t="shared" si="147"/>
        <v>2019_2_f9_2</v>
      </c>
      <c r="B1050" s="37" t="s">
        <v>729</v>
      </c>
      <c r="C1050" s="37" t="s">
        <v>5</v>
      </c>
      <c r="D1050" s="38">
        <v>3</v>
      </c>
    </row>
    <row r="1051" spans="1:4" x14ac:dyDescent="0.2">
      <c r="A1051" s="103" t="str">
        <f t="shared" si="147"/>
        <v>2019_2_f9_3</v>
      </c>
      <c r="B1051" s="37" t="s">
        <v>729</v>
      </c>
      <c r="C1051" s="37" t="s">
        <v>6</v>
      </c>
      <c r="D1051" s="38">
        <v>3</v>
      </c>
    </row>
    <row r="1052" spans="1:4" x14ac:dyDescent="0.2">
      <c r="A1052" s="103" t="str">
        <f t="shared" si="147"/>
        <v>2019_2_f9_4</v>
      </c>
      <c r="B1052" s="37" t="s">
        <v>729</v>
      </c>
      <c r="C1052" s="37" t="s">
        <v>7</v>
      </c>
      <c r="D1052" s="38">
        <v>3</v>
      </c>
    </row>
    <row r="1053" spans="1:4" x14ac:dyDescent="0.2">
      <c r="A1053" s="103" t="str">
        <f t="shared" si="147"/>
        <v>2019_2_f12_3</v>
      </c>
      <c r="B1053" s="37" t="s">
        <v>729</v>
      </c>
      <c r="C1053" s="37" t="s">
        <v>3</v>
      </c>
      <c r="D1053" s="38">
        <v>3</v>
      </c>
    </row>
    <row r="1054" spans="1:4" x14ac:dyDescent="0.2">
      <c r="A1054" s="103" t="str">
        <f t="shared" si="147"/>
        <v>2019_2_f61_2</v>
      </c>
      <c r="B1054" s="37" t="s">
        <v>729</v>
      </c>
      <c r="C1054" s="37" t="s">
        <v>111</v>
      </c>
      <c r="D1054" s="38">
        <v>3</v>
      </c>
    </row>
    <row r="1055" spans="1:4" x14ac:dyDescent="0.2">
      <c r="A1055" s="103" t="str">
        <f t="shared" si="147"/>
        <v>2019_2_InEI</v>
      </c>
      <c r="B1055" s="37" t="s">
        <v>729</v>
      </c>
      <c r="C1055" s="37" t="s">
        <v>107</v>
      </c>
      <c r="D1055" s="38">
        <v>3</v>
      </c>
    </row>
    <row r="1056" spans="1:4" x14ac:dyDescent="0.2">
      <c r="A1056" s="103" t="str">
        <f t="shared" si="147"/>
        <v>2019_2_InIN</v>
      </c>
      <c r="B1056" s="37" t="s">
        <v>729</v>
      </c>
      <c r="C1056" s="37" t="s">
        <v>113</v>
      </c>
      <c r="D1056" s="38">
        <v>3</v>
      </c>
    </row>
    <row r="1057" spans="1:4" x14ac:dyDescent="0.2">
      <c r="A1057" s="103" t="str">
        <f t="shared" si="147"/>
        <v>2019_2_f4_1</v>
      </c>
      <c r="B1057" s="37" t="s">
        <v>729</v>
      </c>
      <c r="C1057" s="37" t="s">
        <v>43</v>
      </c>
      <c r="D1057" s="38">
        <v>3</v>
      </c>
    </row>
    <row r="1058" spans="1:4" x14ac:dyDescent="0.2">
      <c r="A1058" s="103" t="str">
        <f t="shared" si="147"/>
        <v>2019_2_f4_2</v>
      </c>
      <c r="B1058" s="37" t="s">
        <v>729</v>
      </c>
      <c r="C1058" s="37" t="s">
        <v>44</v>
      </c>
      <c r="D1058" s="38">
        <v>3</v>
      </c>
    </row>
    <row r="1059" spans="1:4" x14ac:dyDescent="0.2">
      <c r="A1059" s="103" t="str">
        <f t="shared" si="147"/>
        <v>2019_2_f4_3</v>
      </c>
      <c r="B1059" s="37" t="s">
        <v>729</v>
      </c>
      <c r="C1059" s="37" t="s">
        <v>100</v>
      </c>
      <c r="D1059" s="38">
        <v>3</v>
      </c>
    </row>
    <row r="1060" spans="1:4" x14ac:dyDescent="0.2">
      <c r="A1060" s="103" t="str">
        <f t="shared" si="147"/>
        <v>2019_2_f4_4</v>
      </c>
      <c r="B1060" s="37" t="s">
        <v>729</v>
      </c>
      <c r="C1060" s="37" t="s">
        <v>102</v>
      </c>
      <c r="D1060" s="38">
        <v>3</v>
      </c>
    </row>
    <row r="1061" spans="1:4" x14ac:dyDescent="0.2">
      <c r="A1061" s="103" t="str">
        <f t="shared" si="147"/>
        <v>2019_2_f60_1</v>
      </c>
      <c r="B1061" s="37" t="s">
        <v>729</v>
      </c>
      <c r="C1061" s="37" t="s">
        <v>109</v>
      </c>
      <c r="D1061" s="38">
        <v>3</v>
      </c>
    </row>
    <row r="1062" spans="1:4" x14ac:dyDescent="0.2">
      <c r="A1062" s="103" t="str">
        <f t="shared" si="147"/>
        <v>2019_2_f61_1</v>
      </c>
      <c r="B1062" s="37" t="s">
        <v>729</v>
      </c>
      <c r="C1062" s="37" t="s">
        <v>110</v>
      </c>
      <c r="D1062" s="38">
        <v>3</v>
      </c>
    </row>
    <row r="1063" spans="1:4" x14ac:dyDescent="0.2">
      <c r="A1063" s="103" t="str">
        <f t="shared" si="147"/>
        <v>2019_2_lagE</v>
      </c>
      <c r="B1063" s="37" t="s">
        <v>729</v>
      </c>
      <c r="C1063" s="37" t="s">
        <v>226</v>
      </c>
      <c r="D1063" s="38">
        <v>3</v>
      </c>
    </row>
    <row r="1064" spans="1:4" x14ac:dyDescent="0.2">
      <c r="A1064" s="103" t="str">
        <f t="shared" si="147"/>
        <v>2019_2_lagI</v>
      </c>
      <c r="B1064" s="37" t="s">
        <v>729</v>
      </c>
      <c r="C1064" s="37" t="s">
        <v>227</v>
      </c>
      <c r="D1064" s="38">
        <v>3</v>
      </c>
    </row>
    <row r="1065" spans="1:4" x14ac:dyDescent="0.2">
      <c r="A1065" s="103" t="str">
        <f t="shared" si="147"/>
        <v>2019_4_lagI</v>
      </c>
      <c r="B1065" s="104" t="s">
        <v>730</v>
      </c>
      <c r="C1065" s="37" t="s">
        <v>227</v>
      </c>
      <c r="D1065" s="38">
        <v>3</v>
      </c>
    </row>
    <row r="1066" spans="1:4" x14ac:dyDescent="0.2">
      <c r="A1066" s="103" t="str">
        <f t="shared" si="147"/>
        <v>2019_4_f9_1</v>
      </c>
      <c r="B1066" s="104" t="s">
        <v>730</v>
      </c>
      <c r="C1066" s="37" t="s">
        <v>4</v>
      </c>
      <c r="D1066" s="38">
        <v>3</v>
      </c>
    </row>
    <row r="1067" spans="1:4" x14ac:dyDescent="0.2">
      <c r="A1067" s="103" t="str">
        <f t="shared" si="147"/>
        <v>2019_4_f9_2</v>
      </c>
      <c r="B1067" s="104" t="s">
        <v>730</v>
      </c>
      <c r="C1067" s="37" t="s">
        <v>5</v>
      </c>
      <c r="D1067" s="38">
        <v>3</v>
      </c>
    </row>
    <row r="1068" spans="1:4" x14ac:dyDescent="0.2">
      <c r="A1068" s="103" t="str">
        <f t="shared" si="147"/>
        <v>2019_4_f9_3</v>
      </c>
      <c r="B1068" s="104" t="s">
        <v>730</v>
      </c>
      <c r="C1068" s="37" t="s">
        <v>6</v>
      </c>
      <c r="D1068" s="38">
        <v>3</v>
      </c>
    </row>
    <row r="1069" spans="1:4" x14ac:dyDescent="0.2">
      <c r="A1069" s="103" t="str">
        <f t="shared" si="147"/>
        <v>2019_4_f9_4</v>
      </c>
      <c r="B1069" s="104" t="s">
        <v>730</v>
      </c>
      <c r="C1069" s="37" t="s">
        <v>7</v>
      </c>
      <c r="D1069" s="38">
        <v>3</v>
      </c>
    </row>
    <row r="1070" spans="1:4" x14ac:dyDescent="0.2">
      <c r="A1070" s="103" t="str">
        <f t="shared" si="147"/>
        <v>2019_4_f12_3</v>
      </c>
      <c r="B1070" s="104" t="s">
        <v>730</v>
      </c>
      <c r="C1070" s="37" t="s">
        <v>3</v>
      </c>
      <c r="D1070" s="38">
        <v>3</v>
      </c>
    </row>
    <row r="1071" spans="1:4" x14ac:dyDescent="0.2">
      <c r="A1071" s="103" t="str">
        <f t="shared" si="147"/>
        <v>2019_4_f61_2</v>
      </c>
      <c r="B1071" s="104" t="s">
        <v>730</v>
      </c>
      <c r="C1071" s="37" t="s">
        <v>111</v>
      </c>
      <c r="D1071" s="38">
        <v>3</v>
      </c>
    </row>
    <row r="1072" spans="1:4" x14ac:dyDescent="0.2">
      <c r="A1072" s="103" t="str">
        <f t="shared" si="147"/>
        <v>2019_4_InEI</v>
      </c>
      <c r="B1072" s="104" t="s">
        <v>730</v>
      </c>
      <c r="C1072" s="37" t="s">
        <v>107</v>
      </c>
      <c r="D1072" s="38">
        <v>3</v>
      </c>
    </row>
    <row r="1073" spans="1:4" x14ac:dyDescent="0.2">
      <c r="A1073" s="103" t="str">
        <f t="shared" si="147"/>
        <v>2019_4_InIN</v>
      </c>
      <c r="B1073" s="104" t="s">
        <v>730</v>
      </c>
      <c r="C1073" s="37" t="s">
        <v>113</v>
      </c>
      <c r="D1073" s="38">
        <v>3</v>
      </c>
    </row>
    <row r="1074" spans="1:4" x14ac:dyDescent="0.2">
      <c r="A1074" s="103" t="str">
        <f t="shared" si="147"/>
        <v>2019_4_f4_1</v>
      </c>
      <c r="B1074" s="104" t="s">
        <v>730</v>
      </c>
      <c r="C1074" s="37" t="s">
        <v>43</v>
      </c>
      <c r="D1074" s="38">
        <v>3</v>
      </c>
    </row>
    <row r="1075" spans="1:4" x14ac:dyDescent="0.2">
      <c r="A1075" s="103" t="str">
        <f t="shared" si="147"/>
        <v>2019_4_f4_2</v>
      </c>
      <c r="B1075" s="104" t="s">
        <v>730</v>
      </c>
      <c r="C1075" s="37" t="s">
        <v>44</v>
      </c>
      <c r="D1075" s="38">
        <v>3</v>
      </c>
    </row>
    <row r="1076" spans="1:4" x14ac:dyDescent="0.2">
      <c r="A1076" s="103" t="str">
        <f t="shared" si="147"/>
        <v>2019_4_f4_3</v>
      </c>
      <c r="B1076" s="104" t="s">
        <v>730</v>
      </c>
      <c r="C1076" s="37" t="s">
        <v>100</v>
      </c>
      <c r="D1076" s="38">
        <v>3</v>
      </c>
    </row>
    <row r="1077" spans="1:4" x14ac:dyDescent="0.2">
      <c r="A1077" s="103" t="str">
        <f t="shared" si="147"/>
        <v>2019_4_f4_4</v>
      </c>
      <c r="B1077" s="104" t="s">
        <v>730</v>
      </c>
      <c r="C1077" s="37" t="s">
        <v>102</v>
      </c>
      <c r="D1077" s="38">
        <v>3</v>
      </c>
    </row>
    <row r="1078" spans="1:4" x14ac:dyDescent="0.2">
      <c r="A1078" s="103" t="str">
        <f t="shared" si="147"/>
        <v>2019_4_f60_1</v>
      </c>
      <c r="B1078" s="104" t="s">
        <v>730</v>
      </c>
      <c r="C1078" s="37" t="s">
        <v>109</v>
      </c>
      <c r="D1078" s="38">
        <v>3</v>
      </c>
    </row>
    <row r="1079" spans="1:4" x14ac:dyDescent="0.2">
      <c r="A1079" s="103" t="str">
        <f t="shared" si="147"/>
        <v>2019_4_f61_1</v>
      </c>
      <c r="B1079" s="104" t="s">
        <v>730</v>
      </c>
      <c r="C1079" s="37" t="s">
        <v>110</v>
      </c>
      <c r="D1079" s="38">
        <v>3</v>
      </c>
    </row>
    <row r="1080" spans="1:4" x14ac:dyDescent="0.2">
      <c r="A1080" s="103" t="str">
        <f t="shared" si="147"/>
        <v>2019_4_lagE</v>
      </c>
      <c r="B1080" s="104" t="s">
        <v>730</v>
      </c>
      <c r="C1080" s="37" t="s">
        <v>226</v>
      </c>
      <c r="D1080" s="38">
        <v>3</v>
      </c>
    </row>
    <row r="1081" spans="1:4" x14ac:dyDescent="0.2">
      <c r="A1081" s="103" t="str">
        <f t="shared" si="147"/>
        <v>2019_4_lagI</v>
      </c>
      <c r="B1081" s="104" t="s">
        <v>730</v>
      </c>
      <c r="C1081" s="37" t="s">
        <v>227</v>
      </c>
      <c r="D1081" s="38">
        <v>3</v>
      </c>
    </row>
    <row r="1082" spans="1:4" x14ac:dyDescent="0.2">
      <c r="A1082" s="103" t="str">
        <f t="shared" ref="A1082:A1114" si="148">CONCATENATE(B1082,"_",C1082)</f>
        <v>2020_2_lagI</v>
      </c>
      <c r="B1082" s="104" t="s">
        <v>732</v>
      </c>
      <c r="C1082" s="37" t="s">
        <v>227</v>
      </c>
      <c r="D1082" s="38">
        <v>3</v>
      </c>
    </row>
    <row r="1083" spans="1:4" x14ac:dyDescent="0.2">
      <c r="A1083" s="103" t="str">
        <f t="shared" si="148"/>
        <v>2020_2_f9_1</v>
      </c>
      <c r="B1083" s="104" t="s">
        <v>732</v>
      </c>
      <c r="C1083" s="37" t="s">
        <v>4</v>
      </c>
      <c r="D1083" s="38">
        <v>3</v>
      </c>
    </row>
    <row r="1084" spans="1:4" x14ac:dyDescent="0.2">
      <c r="A1084" s="103" t="str">
        <f t="shared" si="148"/>
        <v>2020_2_f9_2</v>
      </c>
      <c r="B1084" s="104" t="s">
        <v>732</v>
      </c>
      <c r="C1084" s="37" t="s">
        <v>5</v>
      </c>
      <c r="D1084" s="38">
        <v>3</v>
      </c>
    </row>
    <row r="1085" spans="1:4" x14ac:dyDescent="0.2">
      <c r="A1085" s="103" t="str">
        <f t="shared" si="148"/>
        <v>2020_2_f9_3</v>
      </c>
      <c r="B1085" s="104" t="s">
        <v>732</v>
      </c>
      <c r="C1085" s="37" t="s">
        <v>6</v>
      </c>
      <c r="D1085" s="38">
        <v>3</v>
      </c>
    </row>
    <row r="1086" spans="1:4" x14ac:dyDescent="0.2">
      <c r="A1086" s="103" t="str">
        <f t="shared" si="148"/>
        <v>2020_2_f9_4</v>
      </c>
      <c r="B1086" s="104" t="s">
        <v>732</v>
      </c>
      <c r="C1086" s="37" t="s">
        <v>7</v>
      </c>
      <c r="D1086" s="38">
        <v>3</v>
      </c>
    </row>
    <row r="1087" spans="1:4" x14ac:dyDescent="0.2">
      <c r="A1087" s="103" t="str">
        <f t="shared" si="148"/>
        <v>2020_2_f12_3</v>
      </c>
      <c r="B1087" s="104" t="s">
        <v>732</v>
      </c>
      <c r="C1087" s="37" t="s">
        <v>3</v>
      </c>
      <c r="D1087" s="38">
        <v>3</v>
      </c>
    </row>
    <row r="1088" spans="1:4" x14ac:dyDescent="0.2">
      <c r="A1088" s="103" t="str">
        <f t="shared" si="148"/>
        <v>2020_2_f61_2</v>
      </c>
      <c r="B1088" s="104" t="s">
        <v>732</v>
      </c>
      <c r="C1088" s="37" t="s">
        <v>111</v>
      </c>
      <c r="D1088" s="38">
        <v>3</v>
      </c>
    </row>
    <row r="1089" spans="1:4" x14ac:dyDescent="0.2">
      <c r="A1089" s="103" t="str">
        <f t="shared" si="148"/>
        <v>2020_2_InEI</v>
      </c>
      <c r="B1089" s="104" t="s">
        <v>732</v>
      </c>
      <c r="C1089" s="37" t="s">
        <v>107</v>
      </c>
      <c r="D1089" s="38">
        <v>3</v>
      </c>
    </row>
    <row r="1090" spans="1:4" x14ac:dyDescent="0.2">
      <c r="A1090" s="103" t="str">
        <f t="shared" si="148"/>
        <v>2020_2_InIN</v>
      </c>
      <c r="B1090" s="104" t="s">
        <v>732</v>
      </c>
      <c r="C1090" s="37" t="s">
        <v>113</v>
      </c>
      <c r="D1090" s="38">
        <v>3</v>
      </c>
    </row>
    <row r="1091" spans="1:4" x14ac:dyDescent="0.2">
      <c r="A1091" s="103" t="str">
        <f t="shared" si="148"/>
        <v>2020_2_f4_1</v>
      </c>
      <c r="B1091" s="104" t="s">
        <v>732</v>
      </c>
      <c r="C1091" s="37" t="s">
        <v>43</v>
      </c>
      <c r="D1091" s="38">
        <v>3</v>
      </c>
    </row>
    <row r="1092" spans="1:4" x14ac:dyDescent="0.2">
      <c r="A1092" s="103" t="str">
        <f t="shared" si="148"/>
        <v>2020_2_f4_2</v>
      </c>
      <c r="B1092" s="104" t="s">
        <v>732</v>
      </c>
      <c r="C1092" s="37" t="s">
        <v>44</v>
      </c>
      <c r="D1092" s="38">
        <v>3</v>
      </c>
    </row>
    <row r="1093" spans="1:4" x14ac:dyDescent="0.2">
      <c r="A1093" s="103" t="str">
        <f t="shared" si="148"/>
        <v>2020_2_f4_3</v>
      </c>
      <c r="B1093" s="104" t="s">
        <v>732</v>
      </c>
      <c r="C1093" s="37" t="s">
        <v>100</v>
      </c>
      <c r="D1093" s="38">
        <v>3</v>
      </c>
    </row>
    <row r="1094" spans="1:4" x14ac:dyDescent="0.2">
      <c r="A1094" s="103" t="str">
        <f t="shared" si="148"/>
        <v>2020_2_f4_4</v>
      </c>
      <c r="B1094" s="104" t="s">
        <v>732</v>
      </c>
      <c r="C1094" s="37" t="s">
        <v>102</v>
      </c>
      <c r="D1094" s="38">
        <v>3</v>
      </c>
    </row>
    <row r="1095" spans="1:4" x14ac:dyDescent="0.2">
      <c r="A1095" s="103" t="str">
        <f t="shared" si="148"/>
        <v>2020_2_f60_1</v>
      </c>
      <c r="B1095" s="104" t="s">
        <v>732</v>
      </c>
      <c r="C1095" s="37" t="s">
        <v>109</v>
      </c>
      <c r="D1095" s="38">
        <v>3</v>
      </c>
    </row>
    <row r="1096" spans="1:4" x14ac:dyDescent="0.2">
      <c r="A1096" s="103" t="str">
        <f t="shared" si="148"/>
        <v>2020_2_f61_1</v>
      </c>
      <c r="B1096" s="104" t="s">
        <v>732</v>
      </c>
      <c r="C1096" s="37" t="s">
        <v>110</v>
      </c>
      <c r="D1096" s="38">
        <v>3</v>
      </c>
    </row>
    <row r="1097" spans="1:4" x14ac:dyDescent="0.2">
      <c r="A1097" s="103" t="str">
        <f t="shared" si="148"/>
        <v>2020_2_lagE</v>
      </c>
      <c r="B1097" s="104" t="s">
        <v>732</v>
      </c>
      <c r="C1097" s="37" t="s">
        <v>226</v>
      </c>
      <c r="D1097" s="38">
        <v>3</v>
      </c>
    </row>
    <row r="1098" spans="1:4" x14ac:dyDescent="0.2">
      <c r="A1098" s="103" t="str">
        <f t="shared" si="148"/>
        <v>2020_2_lagI</v>
      </c>
      <c r="B1098" s="104" t="s">
        <v>732</v>
      </c>
      <c r="C1098" s="37" t="s">
        <v>227</v>
      </c>
      <c r="D1098" s="38">
        <v>3</v>
      </c>
    </row>
    <row r="1099" spans="1:4" x14ac:dyDescent="0.2">
      <c r="A1099" s="103" t="str">
        <f t="shared" si="148"/>
        <v>2020_4_lagI</v>
      </c>
      <c r="B1099" s="83" t="s">
        <v>734</v>
      </c>
      <c r="C1099" s="37" t="s">
        <v>227</v>
      </c>
      <c r="D1099" s="38">
        <v>3</v>
      </c>
    </row>
    <row r="1100" spans="1:4" x14ac:dyDescent="0.2">
      <c r="A1100" s="103" t="str">
        <f t="shared" si="148"/>
        <v>2020_4_f9_1</v>
      </c>
      <c r="B1100" s="83" t="s">
        <v>734</v>
      </c>
      <c r="C1100" s="37" t="s">
        <v>4</v>
      </c>
      <c r="D1100" s="38">
        <v>3</v>
      </c>
    </row>
    <row r="1101" spans="1:4" x14ac:dyDescent="0.2">
      <c r="A1101" s="103" t="str">
        <f t="shared" si="148"/>
        <v>2020_4_f9_2</v>
      </c>
      <c r="B1101" s="83" t="s">
        <v>734</v>
      </c>
      <c r="C1101" s="37" t="s">
        <v>5</v>
      </c>
      <c r="D1101" s="38">
        <v>3</v>
      </c>
    </row>
    <row r="1102" spans="1:4" x14ac:dyDescent="0.2">
      <c r="A1102" s="103" t="str">
        <f t="shared" si="148"/>
        <v>2020_4_f9_3</v>
      </c>
      <c r="B1102" s="83" t="s">
        <v>734</v>
      </c>
      <c r="C1102" s="37" t="s">
        <v>6</v>
      </c>
      <c r="D1102" s="38">
        <v>3</v>
      </c>
    </row>
    <row r="1103" spans="1:4" x14ac:dyDescent="0.2">
      <c r="A1103" s="103" t="str">
        <f t="shared" si="148"/>
        <v>2020_4_f9_4</v>
      </c>
      <c r="B1103" s="83" t="s">
        <v>734</v>
      </c>
      <c r="C1103" s="37" t="s">
        <v>7</v>
      </c>
      <c r="D1103" s="38">
        <v>3</v>
      </c>
    </row>
    <row r="1104" spans="1:4" x14ac:dyDescent="0.2">
      <c r="A1104" s="103" t="str">
        <f t="shared" si="148"/>
        <v>2020_4_f12_3</v>
      </c>
      <c r="B1104" s="83" t="s">
        <v>734</v>
      </c>
      <c r="C1104" s="37" t="s">
        <v>3</v>
      </c>
      <c r="D1104" s="38">
        <v>3</v>
      </c>
    </row>
    <row r="1105" spans="1:4" x14ac:dyDescent="0.2">
      <c r="A1105" s="103" t="str">
        <f t="shared" si="148"/>
        <v>2020_4_f61_2</v>
      </c>
      <c r="B1105" s="83" t="s">
        <v>734</v>
      </c>
      <c r="C1105" s="37" t="s">
        <v>111</v>
      </c>
      <c r="D1105" s="38">
        <v>3</v>
      </c>
    </row>
    <row r="1106" spans="1:4" x14ac:dyDescent="0.2">
      <c r="A1106" s="103" t="str">
        <f t="shared" si="148"/>
        <v>2020_4_InEI</v>
      </c>
      <c r="B1106" s="83" t="s">
        <v>734</v>
      </c>
      <c r="C1106" s="37" t="s">
        <v>107</v>
      </c>
      <c r="D1106" s="38">
        <v>3</v>
      </c>
    </row>
    <row r="1107" spans="1:4" x14ac:dyDescent="0.2">
      <c r="A1107" s="103" t="str">
        <f t="shared" si="148"/>
        <v>2020_4_InIN</v>
      </c>
      <c r="B1107" s="83" t="s">
        <v>734</v>
      </c>
      <c r="C1107" s="37" t="s">
        <v>113</v>
      </c>
      <c r="D1107" s="38">
        <v>3</v>
      </c>
    </row>
    <row r="1108" spans="1:4" x14ac:dyDescent="0.2">
      <c r="A1108" s="103" t="str">
        <f t="shared" si="148"/>
        <v>2020_4_f4_1</v>
      </c>
      <c r="B1108" s="83" t="s">
        <v>734</v>
      </c>
      <c r="C1108" s="37" t="s">
        <v>43</v>
      </c>
      <c r="D1108" s="38">
        <v>3</v>
      </c>
    </row>
    <row r="1109" spans="1:4" x14ac:dyDescent="0.2">
      <c r="A1109" s="103" t="str">
        <f t="shared" si="148"/>
        <v>2020_4_f4_2</v>
      </c>
      <c r="B1109" s="83" t="s">
        <v>734</v>
      </c>
      <c r="C1109" s="37" t="s">
        <v>44</v>
      </c>
      <c r="D1109" s="38">
        <v>3</v>
      </c>
    </row>
    <row r="1110" spans="1:4" x14ac:dyDescent="0.2">
      <c r="A1110" s="103" t="str">
        <f t="shared" si="148"/>
        <v>2020_4_f4_3</v>
      </c>
      <c r="B1110" s="83" t="s">
        <v>734</v>
      </c>
      <c r="C1110" s="37" t="s">
        <v>100</v>
      </c>
      <c r="D1110" s="38">
        <v>3</v>
      </c>
    </row>
    <row r="1111" spans="1:4" x14ac:dyDescent="0.2">
      <c r="A1111" s="103" t="str">
        <f t="shared" si="148"/>
        <v>2020_4_f4_4</v>
      </c>
      <c r="B1111" s="83" t="s">
        <v>734</v>
      </c>
      <c r="C1111" s="37" t="s">
        <v>102</v>
      </c>
      <c r="D1111" s="38">
        <v>3</v>
      </c>
    </row>
    <row r="1112" spans="1:4" x14ac:dyDescent="0.2">
      <c r="A1112" s="103" t="str">
        <f t="shared" si="148"/>
        <v>2020_4_f60_1</v>
      </c>
      <c r="B1112" s="83" t="s">
        <v>734</v>
      </c>
      <c r="C1112" s="37" t="s">
        <v>109</v>
      </c>
      <c r="D1112" s="38">
        <v>3</v>
      </c>
    </row>
    <row r="1113" spans="1:4" x14ac:dyDescent="0.2">
      <c r="A1113" s="103" t="str">
        <f t="shared" si="148"/>
        <v>2020_4_f61_1</v>
      </c>
      <c r="B1113" s="83" t="s">
        <v>734</v>
      </c>
      <c r="C1113" s="37" t="s">
        <v>110</v>
      </c>
      <c r="D1113" s="38">
        <v>3</v>
      </c>
    </row>
    <row r="1114" spans="1:4" x14ac:dyDescent="0.2">
      <c r="A1114" s="103" t="str">
        <f t="shared" si="148"/>
        <v>2020_4_lagE</v>
      </c>
      <c r="B1114" s="83" t="s">
        <v>734</v>
      </c>
      <c r="C1114" s="37" t="s">
        <v>226</v>
      </c>
      <c r="D1114" s="38">
        <v>3</v>
      </c>
    </row>
    <row r="1115" spans="1:4" x14ac:dyDescent="0.2">
      <c r="A1115" s="103" t="str">
        <f t="shared" ref="A1115:A1132" si="149">CONCATENATE(B1115,"_",C1115)</f>
        <v>2020_4_lagI</v>
      </c>
      <c r="B1115" s="83" t="s">
        <v>734</v>
      </c>
      <c r="C1115" s="37" t="s">
        <v>227</v>
      </c>
      <c r="D1115" s="38">
        <v>3</v>
      </c>
    </row>
    <row r="1116" spans="1:4" x14ac:dyDescent="0.2">
      <c r="A1116" s="103" t="str">
        <f t="shared" si="149"/>
        <v>2021_2_lagI</v>
      </c>
      <c r="B1116" s="104" t="s">
        <v>736</v>
      </c>
      <c r="C1116" s="104" t="s">
        <v>227</v>
      </c>
      <c r="D1116" s="104">
        <v>3</v>
      </c>
    </row>
    <row r="1117" spans="1:4" x14ac:dyDescent="0.2">
      <c r="A1117" s="103" t="str">
        <f t="shared" si="149"/>
        <v>2021_2_f9_1</v>
      </c>
      <c r="B1117" s="104" t="s">
        <v>736</v>
      </c>
      <c r="C1117" s="104" t="s">
        <v>4</v>
      </c>
      <c r="D1117" s="104">
        <v>3</v>
      </c>
    </row>
    <row r="1118" spans="1:4" x14ac:dyDescent="0.2">
      <c r="A1118" s="103" t="str">
        <f t="shared" si="149"/>
        <v>2021_2_f9_2</v>
      </c>
      <c r="B1118" s="104" t="s">
        <v>736</v>
      </c>
      <c r="C1118" s="104" t="s">
        <v>5</v>
      </c>
      <c r="D1118" s="104">
        <v>3</v>
      </c>
    </row>
    <row r="1119" spans="1:4" x14ac:dyDescent="0.2">
      <c r="A1119" s="103" t="str">
        <f t="shared" si="149"/>
        <v>2021_2_f9_3</v>
      </c>
      <c r="B1119" s="104" t="s">
        <v>736</v>
      </c>
      <c r="C1119" s="104" t="s">
        <v>6</v>
      </c>
      <c r="D1119" s="104">
        <v>3</v>
      </c>
    </row>
    <row r="1120" spans="1:4" x14ac:dyDescent="0.2">
      <c r="A1120" s="103" t="str">
        <f t="shared" si="149"/>
        <v>2021_2_f9_4</v>
      </c>
      <c r="B1120" s="104" t="s">
        <v>736</v>
      </c>
      <c r="C1120" s="104" t="s">
        <v>7</v>
      </c>
      <c r="D1120" s="104">
        <v>3</v>
      </c>
    </row>
    <row r="1121" spans="1:4" x14ac:dyDescent="0.2">
      <c r="A1121" s="103" t="str">
        <f t="shared" si="149"/>
        <v>2021_2_f12_3</v>
      </c>
      <c r="B1121" s="104" t="s">
        <v>736</v>
      </c>
      <c r="C1121" s="104" t="s">
        <v>3</v>
      </c>
      <c r="D1121" s="104">
        <v>3</v>
      </c>
    </row>
    <row r="1122" spans="1:4" x14ac:dyDescent="0.2">
      <c r="A1122" s="103" t="str">
        <f t="shared" si="149"/>
        <v>2021_2_f61_2</v>
      </c>
      <c r="B1122" s="104" t="s">
        <v>736</v>
      </c>
      <c r="C1122" s="104" t="s">
        <v>111</v>
      </c>
      <c r="D1122" s="104">
        <v>3</v>
      </c>
    </row>
    <row r="1123" spans="1:4" x14ac:dyDescent="0.2">
      <c r="A1123" s="103" t="str">
        <f t="shared" si="149"/>
        <v>2021_2_InEI</v>
      </c>
      <c r="B1123" s="104" t="s">
        <v>736</v>
      </c>
      <c r="C1123" s="104" t="s">
        <v>107</v>
      </c>
      <c r="D1123" s="104">
        <v>3</v>
      </c>
    </row>
    <row r="1124" spans="1:4" x14ac:dyDescent="0.2">
      <c r="A1124" s="103" t="str">
        <f t="shared" si="149"/>
        <v>2021_2_InIN</v>
      </c>
      <c r="B1124" s="104" t="s">
        <v>736</v>
      </c>
      <c r="C1124" s="104" t="s">
        <v>113</v>
      </c>
      <c r="D1124" s="104">
        <v>3</v>
      </c>
    </row>
    <row r="1125" spans="1:4" x14ac:dyDescent="0.2">
      <c r="A1125" s="103" t="str">
        <f t="shared" si="149"/>
        <v>2021_2_f4_1</v>
      </c>
      <c r="B1125" s="104" t="s">
        <v>736</v>
      </c>
      <c r="C1125" s="104" t="s">
        <v>43</v>
      </c>
      <c r="D1125" s="104">
        <v>3</v>
      </c>
    </row>
    <row r="1126" spans="1:4" x14ac:dyDescent="0.2">
      <c r="A1126" s="103" t="str">
        <f t="shared" si="149"/>
        <v>2021_2_f4_2</v>
      </c>
      <c r="B1126" s="104" t="s">
        <v>736</v>
      </c>
      <c r="C1126" s="104" t="s">
        <v>44</v>
      </c>
      <c r="D1126" s="104">
        <v>3</v>
      </c>
    </row>
    <row r="1127" spans="1:4" x14ac:dyDescent="0.2">
      <c r="A1127" s="103" t="str">
        <f t="shared" si="149"/>
        <v>2021_2_f4_3</v>
      </c>
      <c r="B1127" s="104" t="s">
        <v>736</v>
      </c>
      <c r="C1127" s="104" t="s">
        <v>100</v>
      </c>
      <c r="D1127" s="104">
        <v>3</v>
      </c>
    </row>
    <row r="1128" spans="1:4" x14ac:dyDescent="0.2">
      <c r="A1128" s="103" t="str">
        <f t="shared" si="149"/>
        <v>2021_2_f4_4</v>
      </c>
      <c r="B1128" s="104" t="s">
        <v>736</v>
      </c>
      <c r="C1128" s="104" t="s">
        <v>102</v>
      </c>
      <c r="D1128" s="104">
        <v>3</v>
      </c>
    </row>
    <row r="1129" spans="1:4" x14ac:dyDescent="0.2">
      <c r="A1129" s="103" t="str">
        <f t="shared" si="149"/>
        <v>2021_2_f60_1</v>
      </c>
      <c r="B1129" s="104" t="s">
        <v>736</v>
      </c>
      <c r="C1129" s="104" t="s">
        <v>109</v>
      </c>
      <c r="D1129" s="104">
        <v>3</v>
      </c>
    </row>
    <row r="1130" spans="1:4" x14ac:dyDescent="0.2">
      <c r="A1130" s="103" t="str">
        <f t="shared" si="149"/>
        <v>2021_2_f61_1</v>
      </c>
      <c r="B1130" s="104" t="s">
        <v>736</v>
      </c>
      <c r="C1130" s="104" t="s">
        <v>110</v>
      </c>
      <c r="D1130" s="104">
        <v>3</v>
      </c>
    </row>
    <row r="1131" spans="1:4" x14ac:dyDescent="0.2">
      <c r="A1131" s="103" t="str">
        <f t="shared" si="149"/>
        <v>2021_2_lagE</v>
      </c>
      <c r="B1131" s="104" t="s">
        <v>736</v>
      </c>
      <c r="C1131" s="104" t="s">
        <v>226</v>
      </c>
      <c r="D1131" s="104">
        <v>3</v>
      </c>
    </row>
    <row r="1132" spans="1:4" x14ac:dyDescent="0.2">
      <c r="A1132" s="103" t="str">
        <f t="shared" si="149"/>
        <v>2021_2_lagI</v>
      </c>
      <c r="B1132" s="104" t="s">
        <v>736</v>
      </c>
      <c r="C1132" s="104" t="s">
        <v>227</v>
      </c>
      <c r="D1132" s="104">
        <v>3</v>
      </c>
    </row>
  </sheetData>
  <phoneticPr fontId="76" type="noConversion"/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AB679"/>
  <sheetViews>
    <sheetView workbookViewId="0">
      <pane ySplit="3360" topLeftCell="A9" activePane="bottomLeft"/>
      <selection activeCell="B50" sqref="B50"/>
      <selection pane="bottomLeft" activeCell="Q42" sqref="Q42"/>
    </sheetView>
  </sheetViews>
  <sheetFormatPr baseColWidth="10" defaultRowHeight="12.75" x14ac:dyDescent="0.2"/>
  <cols>
    <col min="1" max="1" width="16.140625" style="99" customWidth="1"/>
    <col min="2" max="3" width="12.42578125" style="120" customWidth="1"/>
    <col min="4" max="9" width="12.42578125" style="104" customWidth="1"/>
    <col min="10" max="10" width="8.42578125" style="104" bestFit="1" customWidth="1"/>
    <col min="11" max="12" width="5.85546875" style="104" customWidth="1"/>
    <col min="13" max="13" width="9.5703125" style="104" customWidth="1"/>
    <col min="14" max="14" width="12.5703125" style="104" customWidth="1"/>
    <col min="15" max="20" width="7.7109375" style="104" customWidth="1"/>
    <col min="21" max="21" width="6.42578125" style="104" customWidth="1"/>
    <col min="22" max="27" width="11.42578125" style="104"/>
    <col min="28" max="28" width="4.28515625" style="104" customWidth="1"/>
    <col min="29" max="16384" width="11.42578125" style="104"/>
  </cols>
  <sheetData>
    <row r="1" spans="1:28" x14ac:dyDescent="0.2">
      <c r="B1" s="25" t="s">
        <v>1</v>
      </c>
      <c r="C1" s="25" t="s">
        <v>13</v>
      </c>
      <c r="D1" s="25" t="s">
        <v>65</v>
      </c>
      <c r="E1" s="25" t="s">
        <v>66</v>
      </c>
      <c r="F1" s="25" t="s">
        <v>67</v>
      </c>
      <c r="G1" s="25" t="s">
        <v>68</v>
      </c>
      <c r="H1" s="25" t="s">
        <v>69</v>
      </c>
      <c r="I1" s="25" t="s">
        <v>94</v>
      </c>
      <c r="J1" s="25" t="s">
        <v>95</v>
      </c>
      <c r="K1" s="25"/>
      <c r="M1" s="104" t="s">
        <v>89</v>
      </c>
    </row>
    <row r="2" spans="1:28" x14ac:dyDescent="0.2">
      <c r="A2" s="99" t="str">
        <f>CONCATENATE(B2,"_",C2)</f>
        <v>2008_4_f4_1</v>
      </c>
      <c r="B2" s="83" t="s">
        <v>49</v>
      </c>
      <c r="C2" s="83" t="s">
        <v>43</v>
      </c>
      <c r="D2" s="83">
        <v>0</v>
      </c>
      <c r="E2" s="83">
        <v>0.24711588428893122</v>
      </c>
      <c r="F2" s="83">
        <v>0.65252035336913206</v>
      </c>
      <c r="G2" s="83">
        <v>0.30881690628789193</v>
      </c>
      <c r="H2" s="83">
        <v>2.3003637623419365E-2</v>
      </c>
      <c r="I2" s="83">
        <v>86</v>
      </c>
      <c r="J2" s="83">
        <v>8.7464130985202324</v>
      </c>
      <c r="K2" s="25"/>
      <c r="M2" s="104" t="s">
        <v>42</v>
      </c>
    </row>
    <row r="3" spans="1:28" x14ac:dyDescent="0.2">
      <c r="A3" s="99" t="str">
        <f t="shared" ref="A3:A66" si="0">CONCATENATE(B3,"_",C3)</f>
        <v>2008_4_f4_2</v>
      </c>
      <c r="B3" s="83" t="s">
        <v>49</v>
      </c>
      <c r="C3" s="83" t="s">
        <v>44</v>
      </c>
      <c r="D3" s="83">
        <v>0</v>
      </c>
      <c r="E3" s="83">
        <v>0.19801110058921595</v>
      </c>
      <c r="F3" s="83">
        <v>0.49686052043349843</v>
      </c>
      <c r="G3" s="83">
        <v>0.34903022625946617</v>
      </c>
      <c r="H3" s="83">
        <v>1.2485302686480383E-2</v>
      </c>
      <c r="I3" s="83">
        <v>89</v>
      </c>
      <c r="J3" s="83">
        <v>16.659586501826716</v>
      </c>
      <c r="K3" s="25"/>
      <c r="M3" s="103" t="s">
        <v>13</v>
      </c>
      <c r="N3" s="117" t="str">
        <f>Fragen!C1</f>
        <v>f9_2</v>
      </c>
    </row>
    <row r="4" spans="1:28" x14ac:dyDescent="0.2">
      <c r="A4" s="99" t="str">
        <f t="shared" si="0"/>
        <v>2008_4_f51_1</v>
      </c>
      <c r="B4" s="83" t="s">
        <v>49</v>
      </c>
      <c r="C4" s="83" t="s">
        <v>310</v>
      </c>
      <c r="D4" s="83">
        <v>0</v>
      </c>
      <c r="E4" s="83">
        <v>0.29255809525118076</v>
      </c>
      <c r="F4" s="83">
        <v>0.61648413495960452</v>
      </c>
      <c r="G4" s="83">
        <v>0.19459841942743608</v>
      </c>
      <c r="H4" s="83">
        <v>2.2079877612105975E-2</v>
      </c>
      <c r="I4" s="83">
        <v>86</v>
      </c>
      <c r="J4" s="83">
        <v>-4.7791542658410808</v>
      </c>
      <c r="K4" s="25"/>
    </row>
    <row r="5" spans="1:28" x14ac:dyDescent="0.2">
      <c r="A5" s="99" t="str">
        <f t="shared" si="0"/>
        <v>2008_4_f52_1</v>
      </c>
      <c r="B5" s="83" t="s">
        <v>49</v>
      </c>
      <c r="C5" s="83" t="s">
        <v>311</v>
      </c>
      <c r="D5" s="83">
        <v>1.2807695514381712E-2</v>
      </c>
      <c r="E5" s="83">
        <v>0.20140225177647686</v>
      </c>
      <c r="F5" s="83">
        <v>0.66515720770975795</v>
      </c>
      <c r="G5" s="83">
        <v>0.23225951199374548</v>
      </c>
      <c r="H5" s="83">
        <v>0</v>
      </c>
      <c r="I5" s="83">
        <v>85</v>
      </c>
      <c r="J5" s="83">
        <v>0.47154942789185356</v>
      </c>
      <c r="K5" s="25"/>
      <c r="M5" s="113">
        <v>1</v>
      </c>
      <c r="N5" s="113">
        <v>2</v>
      </c>
      <c r="O5" s="113">
        <v>3</v>
      </c>
      <c r="P5" s="113">
        <v>4</v>
      </c>
      <c r="Q5" s="113">
        <v>5</v>
      </c>
      <c r="R5" s="113">
        <v>6</v>
      </c>
      <c r="S5" s="113">
        <v>7</v>
      </c>
      <c r="T5" s="113">
        <v>8</v>
      </c>
      <c r="U5" s="113">
        <v>9</v>
      </c>
      <c r="V5" s="113">
        <v>10</v>
      </c>
      <c r="W5" s="113">
        <v>11</v>
      </c>
      <c r="X5" s="113">
        <v>12</v>
      </c>
      <c r="Y5" s="113">
        <v>13</v>
      </c>
      <c r="Z5" s="113">
        <v>14</v>
      </c>
      <c r="AA5" s="113">
        <v>15</v>
      </c>
      <c r="AB5" s="113">
        <v>16</v>
      </c>
    </row>
    <row r="6" spans="1:28" x14ac:dyDescent="0.2">
      <c r="A6" s="99" t="str">
        <f t="shared" si="0"/>
        <v>2008_4_f9_1</v>
      </c>
      <c r="B6" s="83" t="s">
        <v>49</v>
      </c>
      <c r="C6" s="83" t="s">
        <v>4</v>
      </c>
      <c r="D6" s="83">
        <v>0</v>
      </c>
      <c r="E6" s="83">
        <v>0.23024424042958599</v>
      </c>
      <c r="F6" s="83">
        <v>0.79802529014377266</v>
      </c>
      <c r="G6" s="83">
        <v>0.20318725099601592</v>
      </c>
      <c r="H6" s="83">
        <v>0</v>
      </c>
      <c r="I6" s="83">
        <v>86</v>
      </c>
      <c r="J6" s="83">
        <v>-2.1971529848646827</v>
      </c>
      <c r="K6" s="25"/>
      <c r="L6" s="113"/>
      <c r="M6" s="113"/>
      <c r="N6" s="113"/>
      <c r="O6" s="113"/>
      <c r="V6" s="104" t="s">
        <v>84</v>
      </c>
      <c r="W6" s="104" t="s">
        <v>85</v>
      </c>
      <c r="X6" s="104" t="s">
        <v>86</v>
      </c>
      <c r="Y6" s="104" t="s">
        <v>87</v>
      </c>
      <c r="Z6" s="104" t="s">
        <v>88</v>
      </c>
    </row>
    <row r="7" spans="1:28" x14ac:dyDescent="0.2">
      <c r="A7" s="99" t="str">
        <f t="shared" si="0"/>
        <v>2008_4_f9_2</v>
      </c>
      <c r="B7" s="83" t="s">
        <v>49</v>
      </c>
      <c r="C7" s="83" t="s">
        <v>5</v>
      </c>
      <c r="D7" s="83">
        <v>0</v>
      </c>
      <c r="E7" s="83">
        <v>0.26736710964467664</v>
      </c>
      <c r="F7" s="83">
        <v>0.70526933815251092</v>
      </c>
      <c r="G7" s="83">
        <v>0.10098286199181135</v>
      </c>
      <c r="H7" s="83">
        <v>0</v>
      </c>
      <c r="I7" s="83">
        <v>90</v>
      </c>
      <c r="J7" s="83">
        <v>-15.4975088595943</v>
      </c>
      <c r="K7" s="25"/>
      <c r="L7" s="113"/>
      <c r="M7" s="105"/>
      <c r="N7" s="105"/>
      <c r="O7" s="106" t="s">
        <v>2</v>
      </c>
      <c r="P7" s="106" t="s">
        <v>79</v>
      </c>
      <c r="Q7" s="106" t="s">
        <v>80</v>
      </c>
      <c r="R7" s="106" t="s">
        <v>81</v>
      </c>
      <c r="S7" s="106" t="s">
        <v>82</v>
      </c>
      <c r="T7" s="106" t="s">
        <v>83</v>
      </c>
      <c r="V7" s="106" t="s">
        <v>63</v>
      </c>
      <c r="W7" s="106" t="s">
        <v>62</v>
      </c>
      <c r="X7" s="106" t="s">
        <v>64</v>
      </c>
      <c r="Y7" s="106" t="s">
        <v>60</v>
      </c>
      <c r="Z7" s="106" t="s">
        <v>61</v>
      </c>
      <c r="AA7" s="106" t="s">
        <v>96</v>
      </c>
    </row>
    <row r="8" spans="1:28" x14ac:dyDescent="0.2">
      <c r="A8" s="99" t="str">
        <f t="shared" si="0"/>
        <v>2008_4_InEI</v>
      </c>
      <c r="B8" s="83" t="s">
        <v>49</v>
      </c>
      <c r="C8" s="83" t="s">
        <v>107</v>
      </c>
      <c r="D8" s="83">
        <v>0</v>
      </c>
      <c r="E8" s="83">
        <v>9.7076268919303842E-3</v>
      </c>
      <c r="F8" s="83">
        <v>2.3397956735014297E-2</v>
      </c>
      <c r="G8" s="83">
        <v>5.3867744500289078E-3</v>
      </c>
      <c r="H8" s="83">
        <v>0</v>
      </c>
      <c r="I8" s="83">
        <v>88.464698206404378</v>
      </c>
      <c r="J8" s="83">
        <v>-11.225221466715601</v>
      </c>
      <c r="K8" s="25"/>
      <c r="L8" s="112"/>
      <c r="M8" s="182" t="s">
        <v>49</v>
      </c>
      <c r="N8" s="106" t="str">
        <f>CONCATENATE(M8,"_",$N$3)</f>
        <v>2008_4_f9_2</v>
      </c>
      <c r="O8" s="111">
        <f>IF(ISNUMBER(VLOOKUP($N8,$A$2:$J$679,10,FALSE)),VLOOKUP($N8,$A$2:$J$679,10,FALSE),#N/A)</f>
        <v>-15.4975088595943</v>
      </c>
      <c r="P8" s="111">
        <f>IF(ISNUMBER(VLOOKUP($N8,$A$2:$J$679,4,FALSE)),VLOOKUP($N8,$A$2:$J$679,4,FALSE),#N/A)</f>
        <v>0</v>
      </c>
      <c r="Q8" s="111">
        <f>IF(ISNUMBER(VLOOKUP($N8,$A$2:$J$679,5,FALSE)),VLOOKUP($N8,$A$2:$J$679,5,FALSE),#N/A)</f>
        <v>0.26736710964467664</v>
      </c>
      <c r="R8" s="111">
        <f>IF(ISNUMBER(VLOOKUP($N8,$A$2:$J$679,6,FALSE)),VLOOKUP($N8,$A$2:$J$679,6,FALSE),#N/A)</f>
        <v>0.70526933815251092</v>
      </c>
      <c r="S8" s="111">
        <f>IF(ISNUMBER(VLOOKUP($N8,$A$2:$J$679,7,FALSE)),VLOOKUP($N8,$A$2:$J$679,7,FALSE),#N/A)</f>
        <v>0.10098286199181135</v>
      </c>
      <c r="T8" s="111">
        <f>IF(ISNUMBER(VLOOKUP($N8,$A$2:$J$679,8,FALSE)),VLOOKUP($N8,$A$2:$J$679,8,FALSE),#N/A)</f>
        <v>0</v>
      </c>
      <c r="V8" s="108">
        <f>-(P8/SUM($P8:$T8))</f>
        <v>0</v>
      </c>
      <c r="W8" s="108">
        <f>-(Q8/SUM($P8:$T8))</f>
        <v>-0.24903343969961098</v>
      </c>
      <c r="X8" s="108">
        <f t="shared" ref="X8:Z23" si="1">R8/SUM($P8:$T8)</f>
        <v>0.65690820919672099</v>
      </c>
      <c r="Y8" s="108">
        <f t="shared" si="1"/>
        <v>9.4058351103667975E-2</v>
      </c>
      <c r="Z8" s="108">
        <f t="shared" si="1"/>
        <v>0</v>
      </c>
      <c r="AA8" s="111">
        <f>IF(ISNUMBER(VLOOKUP($N8,$A$2:$J$679,9,FALSE)),VLOOKUP($N8,$A$2:$J$679,9,FALSE),#N/A)</f>
        <v>90</v>
      </c>
    </row>
    <row r="9" spans="1:28" x14ac:dyDescent="0.2">
      <c r="A9" s="99" t="str">
        <f t="shared" si="0"/>
        <v>2008_4_lagE</v>
      </c>
      <c r="B9" s="83" t="s">
        <v>49</v>
      </c>
      <c r="C9" s="83" t="s">
        <v>226</v>
      </c>
      <c r="D9" s="83">
        <v>0</v>
      </c>
      <c r="E9" s="83">
        <v>8.1852046446996545E-3</v>
      </c>
      <c r="F9" s="83">
        <v>1.8435931930047212E-2</v>
      </c>
      <c r="G9" s="83">
        <v>1.1214044659481493E-2</v>
      </c>
      <c r="H9" s="83">
        <v>4.3995255101368934E-4</v>
      </c>
      <c r="I9" s="83">
        <v>87.783912162919137</v>
      </c>
      <c r="J9" s="83">
        <v>10.21223110215838</v>
      </c>
      <c r="K9" s="25"/>
      <c r="L9" s="112"/>
      <c r="M9" s="182" t="s">
        <v>50</v>
      </c>
      <c r="N9" s="106" t="str">
        <f t="shared" ref="N9:N28" si="2">CONCATENATE(M9,"_",$N$3)</f>
        <v>2009_2_f9_2</v>
      </c>
      <c r="O9" s="111">
        <f t="shared" ref="O9:O31" si="3">IF(ISNUMBER(VLOOKUP($N9,$A$2:$J$679,10,FALSE)),VLOOKUP($N9,$A$2:$J$679,10,FALSE),#N/A)</f>
        <v>-19.421996323183997</v>
      </c>
      <c r="P9" s="111">
        <f t="shared" ref="P9:P33" si="4">IF(ISNUMBER(VLOOKUP($N9,$A$2:$J$679,4,FALSE)),VLOOKUP($N9,$A$2:$J$679,4,FALSE),#N/A)</f>
        <v>0</v>
      </c>
      <c r="Q9" s="111">
        <f t="shared" ref="Q9:Q33" si="5">IF(ISNUMBER(VLOOKUP($N9,$A$2:$J$679,5,FALSE)),VLOOKUP($N9,$A$2:$J$679,5,FALSE),#N/A)</f>
        <v>0.37955320166900358</v>
      </c>
      <c r="R9" s="111">
        <f t="shared" ref="R9:R33" si="6">IF(ISNUMBER(VLOOKUP($N9,$A$2:$J$679,6,FALSE)),VLOOKUP($N9,$A$2:$J$679,6,FALSE),#N/A)</f>
        <v>0.85643521709282033</v>
      </c>
      <c r="S9" s="111">
        <f t="shared" ref="S9:S33" si="7">IF(ISNUMBER(VLOOKUP($N9,$A$2:$J$679,7,FALSE)),VLOOKUP($N9,$A$2:$J$679,7,FALSE),#N/A)</f>
        <v>0.11681229649233414</v>
      </c>
      <c r="T9" s="111">
        <f t="shared" ref="T9:T33" si="8">IF(ISNUMBER(VLOOKUP($N9,$A$2:$J$679,8,FALSE)),VLOOKUP($N9,$A$2:$J$679,8,FALSE),#N/A)</f>
        <v>0</v>
      </c>
      <c r="V9" s="108">
        <f t="shared" ref="V9:W28" si="9">-(P9/SUM($P9:$T9))</f>
        <v>0</v>
      </c>
      <c r="W9" s="108">
        <f t="shared" si="9"/>
        <v>-0.28056845135367542</v>
      </c>
      <c r="X9" s="108">
        <f t="shared" si="1"/>
        <v>0.63308306052448915</v>
      </c>
      <c r="Y9" s="108">
        <f t="shared" si="1"/>
        <v>8.6348488121835432E-2</v>
      </c>
      <c r="Z9" s="108">
        <f t="shared" si="1"/>
        <v>0</v>
      </c>
      <c r="AA9" s="111">
        <f t="shared" ref="AA9:AA33" si="10">IF(ISNUMBER(VLOOKUP($N9,$A$2:$J$679,9,FALSE)),VLOOKUP($N9,$A$2:$J$679,9,FALSE),#N/A)</f>
        <v>106</v>
      </c>
    </row>
    <row r="10" spans="1:28" x14ac:dyDescent="0.2">
      <c r="A10" s="99" t="str">
        <f t="shared" si="0"/>
        <v>2009_2_f4_1</v>
      </c>
      <c r="B10" s="83" t="s">
        <v>50</v>
      </c>
      <c r="C10" s="83" t="s">
        <v>43</v>
      </c>
      <c r="D10" s="83">
        <v>0</v>
      </c>
      <c r="E10" s="83">
        <v>0.16760782955135978</v>
      </c>
      <c r="F10" s="83">
        <v>1.2174259483803911</v>
      </c>
      <c r="G10" s="83">
        <v>0.2033604711588429</v>
      </c>
      <c r="H10" s="83">
        <v>1.9643166464576478E-2</v>
      </c>
      <c r="I10" s="83">
        <v>109</v>
      </c>
      <c r="J10" s="83">
        <v>4.6664943123061038</v>
      </c>
      <c r="K10" s="25"/>
      <c r="L10" s="112"/>
      <c r="M10" s="182" t="s">
        <v>51</v>
      </c>
      <c r="N10" s="106" t="str">
        <f t="shared" si="2"/>
        <v>2009_4_f9_2</v>
      </c>
      <c r="O10" s="111">
        <f t="shared" si="3"/>
        <v>-8.3917333865371457</v>
      </c>
      <c r="P10" s="111">
        <f t="shared" si="4"/>
        <v>2.3514262884815729E-2</v>
      </c>
      <c r="Q10" s="111">
        <f t="shared" si="5"/>
        <v>0.90943559541883201</v>
      </c>
      <c r="R10" s="111">
        <f t="shared" si="6"/>
        <v>2.0828607375524979</v>
      </c>
      <c r="S10" s="111">
        <f t="shared" si="7"/>
        <v>0.64892894925199418</v>
      </c>
      <c r="T10" s="111">
        <f t="shared" si="8"/>
        <v>0</v>
      </c>
      <c r="V10" s="108">
        <f t="shared" si="9"/>
        <v>-6.4163530846833659E-3</v>
      </c>
      <c r="W10" s="108">
        <f t="shared" si="9"/>
        <v>-0.24815831636187838</v>
      </c>
      <c r="X10" s="108">
        <f t="shared" si="1"/>
        <v>0.5683516418875646</v>
      </c>
      <c r="Y10" s="108">
        <f t="shared" si="1"/>
        <v>0.17707368866587364</v>
      </c>
      <c r="Z10" s="108">
        <f t="shared" si="1"/>
        <v>0</v>
      </c>
      <c r="AA10" s="111">
        <f t="shared" si="10"/>
        <v>295</v>
      </c>
    </row>
    <row r="11" spans="1:28" x14ac:dyDescent="0.2">
      <c r="A11" s="99" t="str">
        <f t="shared" si="0"/>
        <v>2009_2_f4_2</v>
      </c>
      <c r="B11" s="83" t="s">
        <v>50</v>
      </c>
      <c r="C11" s="83" t="s">
        <v>44</v>
      </c>
      <c r="D11" s="83">
        <v>0</v>
      </c>
      <c r="E11" s="83">
        <v>0.11593931443338018</v>
      </c>
      <c r="F11" s="83">
        <v>1.0804257843176563</v>
      </c>
      <c r="G11" s="83">
        <v>0.14384957665560127</v>
      </c>
      <c r="H11" s="83">
        <v>2.7748508904671561E-2</v>
      </c>
      <c r="I11" s="83">
        <v>107</v>
      </c>
      <c r="J11" s="83">
        <v>6.0971874819536893</v>
      </c>
      <c r="K11" s="25"/>
      <c r="L11" s="112"/>
      <c r="M11" s="182" t="s">
        <v>52</v>
      </c>
      <c r="N11" s="106" t="str">
        <f t="shared" si="2"/>
        <v>2010_2_f9_2</v>
      </c>
      <c r="O11" s="111">
        <f t="shared" si="3"/>
        <v>17.185203663735397</v>
      </c>
      <c r="P11" s="111">
        <f t="shared" si="4"/>
        <v>0</v>
      </c>
      <c r="Q11" s="111">
        <f t="shared" si="5"/>
        <v>0.65133592020423958</v>
      </c>
      <c r="R11" s="111">
        <f t="shared" si="6"/>
        <v>3.9814071534575937</v>
      </c>
      <c r="S11" s="111">
        <f t="shared" si="7"/>
        <v>1.6688765120110334</v>
      </c>
      <c r="T11" s="111">
        <f t="shared" si="8"/>
        <v>3.5776955375440116E-2</v>
      </c>
      <c r="V11" s="108">
        <f t="shared" si="9"/>
        <v>0</v>
      </c>
      <c r="W11" s="108">
        <f t="shared" si="9"/>
        <v>-0.10277657646723462</v>
      </c>
      <c r="X11" s="108">
        <f t="shared" si="1"/>
        <v>0.62824018154290917</v>
      </c>
      <c r="Y11" s="108">
        <f t="shared" si="1"/>
        <v>0.2633378708751235</v>
      </c>
      <c r="Z11" s="108">
        <f t="shared" si="1"/>
        <v>5.6453711147325539E-3</v>
      </c>
      <c r="AA11" s="111">
        <f t="shared" si="10"/>
        <v>458</v>
      </c>
    </row>
    <row r="12" spans="1:28" x14ac:dyDescent="0.2">
      <c r="A12" s="99" t="str">
        <f t="shared" si="0"/>
        <v>2009_2_f51_1</v>
      </c>
      <c r="B12" s="83" t="s">
        <v>50</v>
      </c>
      <c r="C12" s="83" t="s">
        <v>310</v>
      </c>
      <c r="D12" s="83">
        <v>9.4361543905722121E-3</v>
      </c>
      <c r="E12" s="83">
        <v>0.29416313550810635</v>
      </c>
      <c r="F12" s="83">
        <v>0.61891150180936283</v>
      </c>
      <c r="G12" s="83">
        <v>0.51624404061422913</v>
      </c>
      <c r="H12" s="83">
        <v>2.9390631202710901E-2</v>
      </c>
      <c r="I12" s="83">
        <v>108</v>
      </c>
      <c r="J12" s="83">
        <v>17.844952372864263</v>
      </c>
      <c r="K12" s="25"/>
      <c r="L12" s="112"/>
      <c r="M12" s="182" t="s">
        <v>53</v>
      </c>
      <c r="N12" s="106" t="str">
        <f t="shared" si="2"/>
        <v>2010_4_f9_2</v>
      </c>
      <c r="O12" s="111">
        <f t="shared" si="3"/>
        <v>33.736306523302183</v>
      </c>
      <c r="P12" s="111">
        <f t="shared" si="4"/>
        <v>0</v>
      </c>
      <c r="Q12" s="111">
        <f t="shared" si="5"/>
        <v>0.49186445198431983</v>
      </c>
      <c r="R12" s="111">
        <f t="shared" si="6"/>
        <v>5.2943197926421899</v>
      </c>
      <c r="S12" s="111">
        <f t="shared" si="7"/>
        <v>3.3798951843029146</v>
      </c>
      <c r="T12" s="111">
        <f t="shared" si="8"/>
        <v>0.12285659949146442</v>
      </c>
      <c r="V12" s="108">
        <f t="shared" si="9"/>
        <v>0</v>
      </c>
      <c r="W12" s="108">
        <f t="shared" si="9"/>
        <v>-5.2951645966705652E-2</v>
      </c>
      <c r="X12" s="108">
        <f t="shared" si="1"/>
        <v>0.56995976465371556</v>
      </c>
      <c r="Y12" s="108">
        <f t="shared" si="1"/>
        <v>0.36386246755942975</v>
      </c>
      <c r="Z12" s="108">
        <f t="shared" si="1"/>
        <v>1.3226121820148859E-2</v>
      </c>
      <c r="AA12" s="111">
        <f t="shared" si="10"/>
        <v>642.00000000000011</v>
      </c>
    </row>
    <row r="13" spans="1:28" x14ac:dyDescent="0.2">
      <c r="A13" s="99" t="str">
        <f t="shared" si="0"/>
        <v>2009_2_f52_1</v>
      </c>
      <c r="B13" s="83" t="s">
        <v>50</v>
      </c>
      <c r="C13" s="83" t="s">
        <v>311</v>
      </c>
      <c r="D13" s="83">
        <v>0</v>
      </c>
      <c r="E13" s="83">
        <v>0.35971759558326394</v>
      </c>
      <c r="F13" s="83">
        <v>0.79818819465935276</v>
      </c>
      <c r="G13" s="83">
        <v>0.27107823775228934</v>
      </c>
      <c r="H13" s="83">
        <v>0</v>
      </c>
      <c r="I13" s="83">
        <v>105</v>
      </c>
      <c r="J13" s="83">
        <v>-6.2029635107503509</v>
      </c>
      <c r="K13" s="25"/>
      <c r="L13" s="112"/>
      <c r="M13" s="182" t="s">
        <v>54</v>
      </c>
      <c r="N13" s="106" t="str">
        <f t="shared" si="2"/>
        <v>2011_2_f9_2</v>
      </c>
      <c r="O13" s="111">
        <f t="shared" si="3"/>
        <v>33.296064679725525</v>
      </c>
      <c r="P13" s="111">
        <f t="shared" si="4"/>
        <v>0</v>
      </c>
      <c r="Q13" s="111">
        <f t="shared" si="5"/>
        <v>0.38960611352454644</v>
      </c>
      <c r="R13" s="111">
        <f t="shared" si="6"/>
        <v>4.3875797218286818</v>
      </c>
      <c r="S13" s="111">
        <f t="shared" si="7"/>
        <v>2.7860516636007908</v>
      </c>
      <c r="T13" s="111">
        <f t="shared" si="8"/>
        <v>7.3072599769590268E-2</v>
      </c>
      <c r="V13" s="108">
        <f t="shared" si="9"/>
        <v>0</v>
      </c>
      <c r="W13" s="108">
        <f t="shared" si="9"/>
        <v>-5.1020205896257165E-2</v>
      </c>
      <c r="X13" s="108">
        <f t="shared" si="1"/>
        <v>0.57456803942025025</v>
      </c>
      <c r="Y13" s="108">
        <f t="shared" si="1"/>
        <v>0.36484265667347276</v>
      </c>
      <c r="Z13" s="108">
        <f t="shared" si="1"/>
        <v>9.5690980100198095E-3</v>
      </c>
      <c r="AA13" s="111">
        <f t="shared" si="10"/>
        <v>520</v>
      </c>
    </row>
    <row r="14" spans="1:28" x14ac:dyDescent="0.2">
      <c r="A14" s="99" t="str">
        <f t="shared" si="0"/>
        <v>2009_2_f9_1</v>
      </c>
      <c r="B14" s="83" t="s">
        <v>50</v>
      </c>
      <c r="C14" s="83" t="s">
        <v>4</v>
      </c>
      <c r="D14" s="83">
        <v>0</v>
      </c>
      <c r="E14" s="83">
        <v>0.50940585484150358</v>
      </c>
      <c r="F14" s="83">
        <v>0.98614238697384349</v>
      </c>
      <c r="G14" s="83">
        <v>5.8652347133206308E-2</v>
      </c>
      <c r="H14" s="83">
        <v>0</v>
      </c>
      <c r="I14" s="83">
        <v>106</v>
      </c>
      <c r="J14" s="83">
        <v>-29.002273639160091</v>
      </c>
      <c r="K14" s="25"/>
      <c r="L14" s="112"/>
      <c r="M14" s="182" t="s">
        <v>55</v>
      </c>
      <c r="N14" s="106" t="str">
        <f t="shared" si="2"/>
        <v>2011_4_f9_2</v>
      </c>
      <c r="O14" s="111">
        <f t="shared" si="3"/>
        <v>35.832744666867498</v>
      </c>
      <c r="P14" s="111">
        <f t="shared" si="4"/>
        <v>9.3105557930966178E-3</v>
      </c>
      <c r="Q14" s="111">
        <f t="shared" si="5"/>
        <v>0.48565530635803306</v>
      </c>
      <c r="R14" s="111">
        <f t="shared" si="6"/>
        <v>4.4738692395247739</v>
      </c>
      <c r="S14" s="111">
        <f t="shared" si="7"/>
        <v>3.2979035462428969</v>
      </c>
      <c r="T14" s="111">
        <f t="shared" si="8"/>
        <v>0.10268321983288113</v>
      </c>
      <c r="V14" s="108">
        <f t="shared" si="9"/>
        <v>-1.112449096271659E-3</v>
      </c>
      <c r="W14" s="108">
        <f t="shared" si="9"/>
        <v>-5.8027342154816842E-2</v>
      </c>
      <c r="X14" s="108">
        <f t="shared" si="1"/>
        <v>0.53454937631511834</v>
      </c>
      <c r="Y14" s="108">
        <f t="shared" si="1"/>
        <v>0.39404197785155126</v>
      </c>
      <c r="Z14" s="108">
        <f t="shared" si="1"/>
        <v>1.2268854582241943E-2</v>
      </c>
      <c r="AA14" s="111">
        <f t="shared" si="10"/>
        <v>533</v>
      </c>
    </row>
    <row r="15" spans="1:28" x14ac:dyDescent="0.2">
      <c r="A15" s="99" t="str">
        <f t="shared" si="0"/>
        <v>2009_2_f9_2</v>
      </c>
      <c r="B15" s="83" t="s">
        <v>50</v>
      </c>
      <c r="C15" s="83" t="s">
        <v>5</v>
      </c>
      <c r="D15" s="83">
        <v>0</v>
      </c>
      <c r="E15" s="83">
        <v>0.37955320166900358</v>
      </c>
      <c r="F15" s="83">
        <v>0.85643521709282033</v>
      </c>
      <c r="G15" s="83">
        <v>0.11681229649233414</v>
      </c>
      <c r="H15" s="83">
        <v>0</v>
      </c>
      <c r="I15" s="83">
        <v>106</v>
      </c>
      <c r="J15" s="83">
        <v>-19.421996323183997</v>
      </c>
      <c r="K15" s="25"/>
      <c r="L15" s="112"/>
      <c r="M15" s="182" t="s">
        <v>56</v>
      </c>
      <c r="N15" s="106" t="str">
        <f t="shared" si="2"/>
        <v>2012_2_f9_2</v>
      </c>
      <c r="O15" s="111">
        <f t="shared" si="3"/>
        <v>41.304150327000414</v>
      </c>
      <c r="P15" s="111">
        <f t="shared" si="4"/>
        <v>3.2357997182565295E-3</v>
      </c>
      <c r="Q15" s="111">
        <f t="shared" si="5"/>
        <v>0.33210745180302975</v>
      </c>
      <c r="R15" s="111">
        <f t="shared" si="6"/>
        <v>4.4784690683695452</v>
      </c>
      <c r="S15" s="111">
        <f t="shared" si="7"/>
        <v>3.7288157010772962</v>
      </c>
      <c r="T15" s="111">
        <f t="shared" si="8"/>
        <v>8.7099486284107935E-2</v>
      </c>
      <c r="V15" s="108">
        <f t="shared" si="9"/>
        <v>-3.7495966304118333E-4</v>
      </c>
      <c r="W15" s="108">
        <f t="shared" si="9"/>
        <v>-3.8484118012293421E-2</v>
      </c>
      <c r="X15" s="108">
        <f t="shared" si="1"/>
        <v>0.51895834075941993</v>
      </c>
      <c r="Y15" s="108">
        <f t="shared" si="1"/>
        <v>0.43208962252211097</v>
      </c>
      <c r="Z15" s="108">
        <f t="shared" si="1"/>
        <v>1.0092959043134493E-2</v>
      </c>
      <c r="AA15" s="111">
        <f t="shared" si="10"/>
        <v>573.83177570093335</v>
      </c>
    </row>
    <row r="16" spans="1:28" x14ac:dyDescent="0.2">
      <c r="A16" s="99" t="str">
        <f t="shared" si="0"/>
        <v>2009_2_InEI</v>
      </c>
      <c r="B16" s="83" t="s">
        <v>50</v>
      </c>
      <c r="C16" s="83" t="s">
        <v>107</v>
      </c>
      <c r="D16" s="83">
        <v>0</v>
      </c>
      <c r="E16" s="83">
        <v>1.6068238262993979E-2</v>
      </c>
      <c r="F16" s="83">
        <v>2.928088986394025E-2</v>
      </c>
      <c r="G16" s="83">
        <v>3.2482720420281327E-3</v>
      </c>
      <c r="H16" s="83">
        <v>0</v>
      </c>
      <c r="I16" s="83">
        <v>106.13620131172966</v>
      </c>
      <c r="J16" s="83">
        <v>-26.379942499791497</v>
      </c>
      <c r="K16" s="25"/>
      <c r="L16" s="112"/>
      <c r="M16" s="182" t="s">
        <v>57</v>
      </c>
      <c r="N16" s="106" t="str">
        <f t="shared" si="2"/>
        <v>2012_4_f9_2</v>
      </c>
      <c r="O16" s="111">
        <f t="shared" si="3"/>
        <v>26.163419590682224</v>
      </c>
      <c r="P16" s="111">
        <f t="shared" si="4"/>
        <v>0</v>
      </c>
      <c r="Q16" s="111">
        <f t="shared" si="5"/>
        <v>0.68060571432818351</v>
      </c>
      <c r="R16" s="111">
        <f t="shared" si="6"/>
        <v>4.7347008624979834</v>
      </c>
      <c r="S16" s="111">
        <f t="shared" si="7"/>
        <v>2.7261566463197573</v>
      </c>
      <c r="T16" s="111">
        <f t="shared" si="8"/>
        <v>4.8628575011157096E-2</v>
      </c>
      <c r="V16" s="108">
        <f t="shared" si="9"/>
        <v>0</v>
      </c>
      <c r="W16" s="108">
        <f t="shared" si="9"/>
        <v>-8.310110937722727E-2</v>
      </c>
      <c r="X16" s="108">
        <f t="shared" si="1"/>
        <v>0.57810107373440878</v>
      </c>
      <c r="Y16" s="108">
        <f t="shared" si="1"/>
        <v>0.33286032849267844</v>
      </c>
      <c r="Z16" s="108">
        <f t="shared" si="1"/>
        <v>5.9374883956855541E-3</v>
      </c>
      <c r="AA16" s="111">
        <f t="shared" si="10"/>
        <v>546.71028037383155</v>
      </c>
    </row>
    <row r="17" spans="1:27" x14ac:dyDescent="0.2">
      <c r="A17" s="99" t="str">
        <f t="shared" si="0"/>
        <v>2009_2_lagE</v>
      </c>
      <c r="B17" s="83" t="s">
        <v>50</v>
      </c>
      <c r="C17" s="83" t="s">
        <v>226</v>
      </c>
      <c r="D17" s="83">
        <v>0</v>
      </c>
      <c r="E17" s="83">
        <v>4.9148818858087695E-3</v>
      </c>
      <c r="F17" s="83">
        <v>3.8709890246028146E-2</v>
      </c>
      <c r="G17" s="83">
        <v>5.3712516513036903E-3</v>
      </c>
      <c r="H17" s="83">
        <v>1.1229854471520959E-3</v>
      </c>
      <c r="I17" s="83">
        <v>107.89522241497413</v>
      </c>
      <c r="J17" s="83">
        <v>5.3918477266421627</v>
      </c>
      <c r="K17" s="25"/>
      <c r="L17" s="112"/>
      <c r="M17" s="182" t="s">
        <v>58</v>
      </c>
      <c r="N17" s="106" t="str">
        <f t="shared" si="2"/>
        <v>2013_2_f9_2</v>
      </c>
      <c r="O17" s="111">
        <f t="shared" si="3"/>
        <v>27.686990973409447</v>
      </c>
      <c r="P17" s="111">
        <f t="shared" si="4"/>
        <v>1.724742302655603E-2</v>
      </c>
      <c r="Q17" s="111">
        <f t="shared" si="5"/>
        <v>0.70681223565050233</v>
      </c>
      <c r="R17" s="111">
        <f t="shared" si="6"/>
        <v>6.0003271801617695</v>
      </c>
      <c r="S17" s="111">
        <f t="shared" si="7"/>
        <v>3.3365992192409668</v>
      </c>
      <c r="T17" s="111">
        <f t="shared" si="8"/>
        <v>0.11043400917560349</v>
      </c>
      <c r="V17" s="108">
        <f t="shared" si="9"/>
        <v>-1.6956750298889171E-3</v>
      </c>
      <c r="W17" s="108">
        <f t="shared" si="9"/>
        <v>-6.9490025087639976E-2</v>
      </c>
      <c r="X17" s="108">
        <f t="shared" si="1"/>
        <v>0.58992030026156073</v>
      </c>
      <c r="Y17" s="108">
        <f t="shared" si="1"/>
        <v>0.32803671436030829</v>
      </c>
      <c r="Z17" s="108">
        <f t="shared" si="1"/>
        <v>1.0857285260602005E-2</v>
      </c>
      <c r="AA17" s="111">
        <f t="shared" si="10"/>
        <v>680.45794392523453</v>
      </c>
    </row>
    <row r="18" spans="1:27" x14ac:dyDescent="0.2">
      <c r="A18" s="99" t="str">
        <f t="shared" si="0"/>
        <v>2009_4_f4_1</v>
      </c>
      <c r="B18" s="83" t="s">
        <v>51</v>
      </c>
      <c r="C18" s="83" t="s">
        <v>43</v>
      </c>
      <c r="D18" s="83">
        <v>3.0867833015763034E-2</v>
      </c>
      <c r="E18" s="83">
        <v>0.24635371557249264</v>
      </c>
      <c r="F18" s="83">
        <v>1.9992724753161266</v>
      </c>
      <c r="G18" s="83">
        <v>0.96826606617010225</v>
      </c>
      <c r="H18" s="83">
        <v>1.1432530746578903E-2</v>
      </c>
      <c r="I18" s="83">
        <v>290</v>
      </c>
      <c r="J18" s="83">
        <v>20.976699648898823</v>
      </c>
      <c r="K18" s="25"/>
      <c r="L18" s="112"/>
      <c r="M18" s="182" t="s">
        <v>59</v>
      </c>
      <c r="N18" s="106" t="str">
        <f t="shared" si="2"/>
        <v>2013_4_f9_2</v>
      </c>
      <c r="O18" s="111">
        <f t="shared" si="3"/>
        <v>8.5723593257144408</v>
      </c>
      <c r="P18" s="111">
        <f t="shared" si="4"/>
        <v>4.7621203400756471E-2</v>
      </c>
      <c r="Q18" s="111">
        <f t="shared" si="5"/>
        <v>1.2177195457883121</v>
      </c>
      <c r="R18" s="111">
        <f t="shared" si="6"/>
        <v>6.7010450273663356</v>
      </c>
      <c r="S18" s="111">
        <f t="shared" si="7"/>
        <v>1.991307012700527</v>
      </c>
      <c r="T18" s="111">
        <f t="shared" si="8"/>
        <v>9.1556342499819782E-2</v>
      </c>
      <c r="V18" s="108">
        <f t="shared" si="9"/>
        <v>-4.7387822489416533E-3</v>
      </c>
      <c r="W18" s="108">
        <f t="shared" si="9"/>
        <v>-0.12117517735134094</v>
      </c>
      <c r="X18" s="108">
        <f t="shared" si="1"/>
        <v>0.66682046981907839</v>
      </c>
      <c r="Y18" s="108">
        <f t="shared" si="1"/>
        <v>0.19815480605490934</v>
      </c>
      <c r="Z18" s="108">
        <f t="shared" si="1"/>
        <v>9.1107645257296494E-3</v>
      </c>
      <c r="AA18" s="111">
        <f t="shared" si="10"/>
        <v>675.29906542056165</v>
      </c>
    </row>
    <row r="19" spans="1:27" x14ac:dyDescent="0.2">
      <c r="A19" s="99" t="str">
        <f t="shared" si="0"/>
        <v>2009_4_f4_2</v>
      </c>
      <c r="B19" s="83" t="s">
        <v>51</v>
      </c>
      <c r="C19" s="83" t="s">
        <v>44</v>
      </c>
      <c r="D19" s="83">
        <v>0</v>
      </c>
      <c r="E19" s="83">
        <v>0.4161955441686519</v>
      </c>
      <c r="F19" s="83">
        <v>2.3063234596179463</v>
      </c>
      <c r="G19" s="83">
        <v>0.94138717026202856</v>
      </c>
      <c r="H19" s="83">
        <v>3.3389789922915018E-2</v>
      </c>
      <c r="I19" s="83">
        <v>297</v>
      </c>
      <c r="J19" s="83">
        <v>16.010922893587512</v>
      </c>
      <c r="K19" s="25"/>
      <c r="L19" s="112"/>
      <c r="M19" s="182" t="s">
        <v>70</v>
      </c>
      <c r="N19" s="106" t="str">
        <f t="shared" si="2"/>
        <v>2014_2_f9_2</v>
      </c>
      <c r="O19" s="111">
        <f t="shared" si="3"/>
        <v>-6.3045292111316407</v>
      </c>
      <c r="P19" s="111">
        <f t="shared" si="4"/>
        <v>5.8211236928902149E-2</v>
      </c>
      <c r="Q19" s="111">
        <f t="shared" si="5"/>
        <v>1.8565293664811175</v>
      </c>
      <c r="R19" s="111">
        <f t="shared" si="6"/>
        <v>6.472770366551309</v>
      </c>
      <c r="S19" s="111">
        <f t="shared" si="7"/>
        <v>1.3147901330111713</v>
      </c>
      <c r="T19" s="111">
        <f t="shared" si="8"/>
        <v>2.2528492378050179E-2</v>
      </c>
      <c r="V19" s="108">
        <f t="shared" si="9"/>
        <v>-5.9858361895341588E-3</v>
      </c>
      <c r="W19" s="108">
        <f t="shared" si="9"/>
        <v>-0.1909061077397928</v>
      </c>
      <c r="X19" s="108">
        <f t="shared" si="1"/>
        <v>0.66559216314144432</v>
      </c>
      <c r="Y19" s="108">
        <f t="shared" si="1"/>
        <v>0.13519929785091286</v>
      </c>
      <c r="Z19" s="108">
        <f t="shared" si="1"/>
        <v>2.31659507831593E-3</v>
      </c>
      <c r="AA19" s="111">
        <f t="shared" si="10"/>
        <v>669.37383177569961</v>
      </c>
    </row>
    <row r="20" spans="1:27" x14ac:dyDescent="0.2">
      <c r="A20" s="99" t="str">
        <f t="shared" si="0"/>
        <v>2009_4_f51_1</v>
      </c>
      <c r="B20" s="83" t="s">
        <v>51</v>
      </c>
      <c r="C20" s="83" t="s">
        <v>310</v>
      </c>
      <c r="D20" s="83">
        <v>0</v>
      </c>
      <c r="E20" s="83">
        <v>0.24625149450222378</v>
      </c>
      <c r="F20" s="83">
        <v>2.3484803414585227</v>
      </c>
      <c r="G20" s="83">
        <v>0.89683810999880764</v>
      </c>
      <c r="H20" s="83">
        <v>8.1931720585154091E-2</v>
      </c>
      <c r="I20" s="83">
        <v>301</v>
      </c>
      <c r="J20" s="83">
        <v>22.791371955743355</v>
      </c>
      <c r="K20" s="25"/>
      <c r="L20" s="112"/>
      <c r="M20" s="182" t="s">
        <v>71</v>
      </c>
      <c r="N20" s="106" t="str">
        <f t="shared" si="2"/>
        <v>2014_4_f9_2</v>
      </c>
      <c r="O20" s="111">
        <f t="shared" si="3"/>
        <v>-23.513956946694197</v>
      </c>
      <c r="P20" s="111">
        <f t="shared" si="4"/>
        <v>6.9643090557487589E-2</v>
      </c>
      <c r="Q20" s="111">
        <f t="shared" si="5"/>
        <v>3.4858428942768165</v>
      </c>
      <c r="R20" s="111">
        <f t="shared" si="6"/>
        <v>5.3826800967134387</v>
      </c>
      <c r="S20" s="111">
        <f t="shared" si="7"/>
        <v>1.190580986499931</v>
      </c>
      <c r="T20" s="111">
        <f t="shared" si="8"/>
        <v>2.3657969638196323E-2</v>
      </c>
      <c r="V20" s="108">
        <f t="shared" si="9"/>
        <v>-6.8597628147194153E-3</v>
      </c>
      <c r="W20" s="108">
        <f t="shared" si="9"/>
        <v>-0.34335144050471972</v>
      </c>
      <c r="X20" s="108">
        <f t="shared" si="1"/>
        <v>0.53018768230117452</v>
      </c>
      <c r="Y20" s="108">
        <f t="shared" si="1"/>
        <v>0.11727083209155642</v>
      </c>
      <c r="Z20" s="108">
        <f t="shared" si="1"/>
        <v>2.3302822878300865E-3</v>
      </c>
      <c r="AA20" s="111">
        <f t="shared" si="10"/>
        <v>705.38317757009258</v>
      </c>
    </row>
    <row r="21" spans="1:27" x14ac:dyDescent="0.2">
      <c r="A21" s="99" t="str">
        <f t="shared" si="0"/>
        <v>2009_4_f51_6</v>
      </c>
      <c r="B21" s="83" t="s">
        <v>51</v>
      </c>
      <c r="C21" s="83" t="s">
        <v>312</v>
      </c>
      <c r="D21" s="83">
        <v>0</v>
      </c>
      <c r="E21" s="83">
        <v>0.4862870408911536</v>
      </c>
      <c r="F21" s="83">
        <v>3.0760618263108865</v>
      </c>
      <c r="G21" s="83">
        <v>1.4135521011361212</v>
      </c>
      <c r="H21" s="83">
        <v>6.5964793944241013E-2</v>
      </c>
      <c r="I21" s="83">
        <v>266</v>
      </c>
      <c r="J21" s="83">
        <v>21.007989860760649</v>
      </c>
      <c r="K21" s="25"/>
      <c r="L21" s="112"/>
      <c r="M21" s="182" t="s">
        <v>72</v>
      </c>
      <c r="N21" s="106" t="str">
        <f t="shared" si="2"/>
        <v>2015_2_f9_2</v>
      </c>
      <c r="O21" s="111">
        <f t="shared" si="3"/>
        <v>-10.95406506212351</v>
      </c>
      <c r="P21" s="111">
        <f t="shared" si="4"/>
        <v>9.3457943925233621E-3</v>
      </c>
      <c r="Q21" s="111">
        <f t="shared" si="5"/>
        <v>1.9057723512312927</v>
      </c>
      <c r="R21" s="111">
        <f t="shared" si="6"/>
        <v>6.3809058674841896</v>
      </c>
      <c r="S21" s="111">
        <f t="shared" si="7"/>
        <v>0.91543475354634218</v>
      </c>
      <c r="T21" s="111">
        <f t="shared" si="8"/>
        <v>0</v>
      </c>
      <c r="V21" s="108">
        <f t="shared" si="9"/>
        <v>-1.0145835344077434E-3</v>
      </c>
      <c r="W21" s="108">
        <f t="shared" si="9"/>
        <v>-0.20689148152410167</v>
      </c>
      <c r="X21" s="108">
        <f t="shared" si="1"/>
        <v>0.69271393696980832</v>
      </c>
      <c r="Y21" s="108">
        <f t="shared" si="1"/>
        <v>9.9379997971682066E-2</v>
      </c>
      <c r="Z21" s="108">
        <f t="shared" si="1"/>
        <v>0</v>
      </c>
      <c r="AA21" s="111">
        <f t="shared" si="10"/>
        <v>613.55140186915742</v>
      </c>
    </row>
    <row r="22" spans="1:27" x14ac:dyDescent="0.2">
      <c r="A22" s="99" t="str">
        <f t="shared" si="0"/>
        <v>2009_4_f51_7</v>
      </c>
      <c r="B22" s="83" t="s">
        <v>51</v>
      </c>
      <c r="C22" s="83" t="s">
        <v>313</v>
      </c>
      <c r="D22" s="83">
        <v>0.8141456530619825</v>
      </c>
      <c r="E22" s="83">
        <v>5.1448007576038943</v>
      </c>
      <c r="F22" s="83">
        <v>3.0924351023136634</v>
      </c>
      <c r="G22" s="83">
        <v>5.4220670702269096E-2</v>
      </c>
      <c r="H22" s="83">
        <v>0</v>
      </c>
      <c r="I22" s="83">
        <v>265</v>
      </c>
      <c r="J22" s="83">
        <v>-73.788325664682688</v>
      </c>
      <c r="K22" s="25"/>
      <c r="L22" s="112"/>
      <c r="M22" s="182" t="s">
        <v>73</v>
      </c>
      <c r="N22" s="106" t="str">
        <f t="shared" si="2"/>
        <v>2015_4_f9_2</v>
      </c>
      <c r="O22" s="111">
        <f t="shared" si="3"/>
        <v>-19.917669448127004</v>
      </c>
      <c r="P22" s="111">
        <f t="shared" si="4"/>
        <v>5.9599900865917807E-2</v>
      </c>
      <c r="Q22" s="111">
        <f t="shared" si="5"/>
        <v>2.9546284676087207</v>
      </c>
      <c r="R22" s="111">
        <f t="shared" si="6"/>
        <v>7.3751288783097664</v>
      </c>
      <c r="S22" s="111">
        <f t="shared" si="7"/>
        <v>0.79138596442411213</v>
      </c>
      <c r="T22" s="111">
        <f t="shared" si="8"/>
        <v>2.5236185161157294E-2</v>
      </c>
      <c r="V22" s="108">
        <f t="shared" si="9"/>
        <v>-5.3185802648562774E-3</v>
      </c>
      <c r="W22" s="108">
        <f t="shared" si="9"/>
        <v>-0.26366534892665533</v>
      </c>
      <c r="X22" s="108">
        <f t="shared" si="1"/>
        <v>0.65814228435035649</v>
      </c>
      <c r="Y22" s="108">
        <f t="shared" si="1"/>
        <v>7.0621757941165958E-2</v>
      </c>
      <c r="Z22" s="108">
        <f t="shared" si="1"/>
        <v>2.2520285169659415E-3</v>
      </c>
      <c r="AA22" s="111">
        <f t="shared" si="10"/>
        <v>795.32710280373908</v>
      </c>
    </row>
    <row r="23" spans="1:27" x14ac:dyDescent="0.2">
      <c r="A23" s="99" t="str">
        <f t="shared" si="0"/>
        <v>2009_4_f52_1</v>
      </c>
      <c r="B23" s="83" t="s">
        <v>51</v>
      </c>
      <c r="C23" s="83" t="s">
        <v>311</v>
      </c>
      <c r="D23" s="83">
        <v>6.372806177425458E-2</v>
      </c>
      <c r="E23" s="83">
        <v>0.48538844298239592</v>
      </c>
      <c r="F23" s="83">
        <v>2.3308918991777823</v>
      </c>
      <c r="G23" s="83">
        <v>0.6306514593347885</v>
      </c>
      <c r="H23" s="83">
        <v>1.5166464512241171E-2</v>
      </c>
      <c r="I23" s="83">
        <v>298</v>
      </c>
      <c r="J23" s="83">
        <v>1.3653486403755057</v>
      </c>
      <c r="K23" s="25"/>
      <c r="L23" s="112"/>
      <c r="M23" s="182" t="s">
        <v>74</v>
      </c>
      <c r="N23" s="106" t="str">
        <f t="shared" si="2"/>
        <v>2016_2_f9_2</v>
      </c>
      <c r="O23" s="111">
        <f t="shared" si="3"/>
        <v>-14.598838875885972</v>
      </c>
      <c r="P23" s="111">
        <f t="shared" si="4"/>
        <v>0</v>
      </c>
      <c r="Q23" s="111">
        <f t="shared" si="5"/>
        <v>2.3367336558245273</v>
      </c>
      <c r="R23" s="111">
        <f t="shared" si="6"/>
        <v>6.1456381745729587</v>
      </c>
      <c r="S23" s="111">
        <f t="shared" si="7"/>
        <v>0.87798325455527815</v>
      </c>
      <c r="T23" s="111">
        <f t="shared" si="8"/>
        <v>4.298590089741669E-2</v>
      </c>
      <c r="V23" s="108">
        <f t="shared" si="9"/>
        <v>0</v>
      </c>
      <c r="W23" s="108">
        <f t="shared" si="9"/>
        <v>-0.24850036378992979</v>
      </c>
      <c r="X23" s="108">
        <f t="shared" si="1"/>
        <v>0.65355900459429261</v>
      </c>
      <c r="Y23" s="108">
        <f t="shared" si="1"/>
        <v>9.3369288200484971E-2</v>
      </c>
      <c r="Z23" s="108">
        <f t="shared" si="1"/>
        <v>4.5713434152925402E-3</v>
      </c>
      <c r="AA23" s="111">
        <f t="shared" si="10"/>
        <v>661.28037383177514</v>
      </c>
    </row>
    <row r="24" spans="1:27" x14ac:dyDescent="0.2">
      <c r="A24" s="99" t="str">
        <f t="shared" si="0"/>
        <v>2009_4_f52_6</v>
      </c>
      <c r="B24" s="83" t="s">
        <v>51</v>
      </c>
      <c r="C24" s="83" t="s">
        <v>314</v>
      </c>
      <c r="D24" s="83">
        <v>0</v>
      </c>
      <c r="E24" s="83">
        <v>0.62628623041673348</v>
      </c>
      <c r="F24" s="83">
        <v>3.5536665856391036</v>
      </c>
      <c r="G24" s="83">
        <v>0.89046901719356819</v>
      </c>
      <c r="H24" s="83">
        <v>3.8981147434634628E-2</v>
      </c>
      <c r="I24" s="83">
        <v>270</v>
      </c>
      <c r="J24" s="83">
        <v>6.6963808284367907</v>
      </c>
      <c r="K24" s="25"/>
      <c r="L24" s="112"/>
      <c r="M24" s="182" t="s">
        <v>75</v>
      </c>
      <c r="N24" s="106" t="str">
        <f t="shared" si="2"/>
        <v>2016_4_f9_2</v>
      </c>
      <c r="O24" s="111">
        <f t="shared" si="3"/>
        <v>-9.5813799029620732</v>
      </c>
      <c r="P24" s="111">
        <f t="shared" si="4"/>
        <v>9.4758984218360917E-2</v>
      </c>
      <c r="Q24" s="111">
        <f t="shared" si="5"/>
        <v>2.8740610475583011</v>
      </c>
      <c r="R24" s="111">
        <f t="shared" si="6"/>
        <v>7.9442993851553512</v>
      </c>
      <c r="S24" s="111">
        <f t="shared" si="7"/>
        <v>1.766790084983614</v>
      </c>
      <c r="T24" s="111">
        <f t="shared" si="8"/>
        <v>3.9067702636082141E-2</v>
      </c>
      <c r="V24" s="108">
        <f t="shared" si="9"/>
        <v>-7.4502047369382632E-3</v>
      </c>
      <c r="W24" s="108">
        <f t="shared" si="9"/>
        <v>-0.22596636516730043</v>
      </c>
      <c r="X24" s="108">
        <f t="shared" ref="X24:X29" si="11">R24/SUM($P24:$T24)</f>
        <v>0.6246020617375071</v>
      </c>
      <c r="Y24" s="108">
        <f t="shared" ref="Y24:Z28" si="12">S24/SUM($P24:$T24)</f>
        <v>0.13890976110495248</v>
      </c>
      <c r="Z24" s="108">
        <f t="shared" si="12"/>
        <v>3.0716072533018678E-3</v>
      </c>
      <c r="AA24" s="111">
        <f t="shared" si="10"/>
        <v>878.11214953270826</v>
      </c>
    </row>
    <row r="25" spans="1:27" x14ac:dyDescent="0.2">
      <c r="A25" s="99" t="str">
        <f t="shared" si="0"/>
        <v>2009_4_f52_7</v>
      </c>
      <c r="B25" s="83" t="s">
        <v>51</v>
      </c>
      <c r="C25" s="83" t="s">
        <v>315</v>
      </c>
      <c r="D25" s="83">
        <v>0.80915252348943456</v>
      </c>
      <c r="E25" s="83">
        <v>5.758495190700784</v>
      </c>
      <c r="F25" s="83">
        <v>2.3130129609685448</v>
      </c>
      <c r="G25" s="83">
        <v>0.22494150852304376</v>
      </c>
      <c r="H25" s="83">
        <v>0</v>
      </c>
      <c r="I25" s="83">
        <v>265</v>
      </c>
      <c r="J25" s="83">
        <v>-78.543500856796598</v>
      </c>
      <c r="K25" s="25"/>
      <c r="L25" s="112"/>
      <c r="M25" s="182" t="s">
        <v>76</v>
      </c>
      <c r="N25" s="106" t="str">
        <f t="shared" si="2"/>
        <v>2017_2_f9_2</v>
      </c>
      <c r="O25" s="111">
        <f t="shared" si="3"/>
        <v>-13.327364723421287</v>
      </c>
      <c r="P25" s="111">
        <f t="shared" si="4"/>
        <v>1.9585293505024061E-2</v>
      </c>
      <c r="Q25" s="111">
        <f t="shared" si="5"/>
        <v>2.3008002882353389</v>
      </c>
      <c r="R25" s="111">
        <f t="shared" si="6"/>
        <v>7.0188836416284106</v>
      </c>
      <c r="S25" s="111">
        <f t="shared" si="7"/>
        <v>0.94766137860302613</v>
      </c>
      <c r="T25" s="111">
        <f t="shared" si="8"/>
        <v>9.9999999999999985E-3</v>
      </c>
      <c r="V25" s="108">
        <f t="shared" si="9"/>
        <v>-1.9020516173308573E-3</v>
      </c>
      <c r="W25" s="108">
        <f t="shared" si="9"/>
        <v>-0.22344525540404725</v>
      </c>
      <c r="X25" s="108">
        <f t="shared" si="11"/>
        <v>0.6816481447669791</v>
      </c>
      <c r="Y25" s="108">
        <f t="shared" si="12"/>
        <v>9.2033385018789451E-2</v>
      </c>
      <c r="Z25" s="108">
        <f t="shared" si="12"/>
        <v>9.711631928533207E-4</v>
      </c>
      <c r="AA25" s="111">
        <f t="shared" si="10"/>
        <v>727.3200000000005</v>
      </c>
    </row>
    <row r="26" spans="1:27" x14ac:dyDescent="0.2">
      <c r="A26" s="99" t="str">
        <f t="shared" si="0"/>
        <v>2009_4_f9_1</v>
      </c>
      <c r="B26" s="83" t="s">
        <v>51</v>
      </c>
      <c r="C26" s="83" t="s">
        <v>4</v>
      </c>
      <c r="D26" s="83">
        <v>1.815347306426468E-2</v>
      </c>
      <c r="E26" s="83">
        <v>0.59528841157110679</v>
      </c>
      <c r="F26" s="83">
        <v>1.8900744846700153</v>
      </c>
      <c r="G26" s="83">
        <v>0.70441711415208719</v>
      </c>
      <c r="H26" s="83">
        <v>5.4044690802009356E-3</v>
      </c>
      <c r="I26" s="83">
        <v>287</v>
      </c>
      <c r="J26" s="83">
        <v>2.6026112362942437</v>
      </c>
      <c r="K26" s="25"/>
      <c r="L26" s="112"/>
      <c r="M26" s="182" t="s">
        <v>77</v>
      </c>
      <c r="N26" s="106" t="str">
        <f t="shared" si="2"/>
        <v>2017_4_f9_2</v>
      </c>
      <c r="O26" s="111">
        <f t="shared" si="3"/>
        <v>-7.0289702563444161</v>
      </c>
      <c r="P26" s="111">
        <f t="shared" si="4"/>
        <v>2.2492934289589483E-2</v>
      </c>
      <c r="Q26" s="111">
        <f t="shared" si="5"/>
        <v>2.7776225988596135</v>
      </c>
      <c r="R26" s="111">
        <f t="shared" si="6"/>
        <v>7.9317201070198431</v>
      </c>
      <c r="S26" s="111">
        <f t="shared" si="7"/>
        <v>1.7446869542193364</v>
      </c>
      <c r="T26" s="111">
        <f t="shared" si="8"/>
        <v>9.7063928195647242E-2</v>
      </c>
      <c r="V26" s="108">
        <f t="shared" si="9"/>
        <v>-1.788903607509984E-3</v>
      </c>
      <c r="W26" s="108">
        <f t="shared" si="9"/>
        <v>-0.22090933194523224</v>
      </c>
      <c r="X26" s="108">
        <f t="shared" si="11"/>
        <v>0.63082399701734237</v>
      </c>
      <c r="Y26" s="108">
        <f t="shared" si="12"/>
        <v>0.13875809826302302</v>
      </c>
      <c r="Z26" s="108">
        <f t="shared" si="12"/>
        <v>7.7196691668925182E-3</v>
      </c>
      <c r="AA26" s="111">
        <f t="shared" si="10"/>
        <v>889.7799999999994</v>
      </c>
    </row>
    <row r="27" spans="1:27" x14ac:dyDescent="0.2">
      <c r="A27" s="99" t="str">
        <f t="shared" si="0"/>
        <v>2009_4_f9_2</v>
      </c>
      <c r="B27" s="83" t="s">
        <v>51</v>
      </c>
      <c r="C27" s="83" t="s">
        <v>5</v>
      </c>
      <c r="D27" s="83">
        <v>2.3514262884815729E-2</v>
      </c>
      <c r="E27" s="83">
        <v>0.90943559541883201</v>
      </c>
      <c r="F27" s="83">
        <v>2.0828607375524979</v>
      </c>
      <c r="G27" s="83">
        <v>0.64892894925199418</v>
      </c>
      <c r="H27" s="83">
        <v>0</v>
      </c>
      <c r="I27" s="83">
        <v>295</v>
      </c>
      <c r="J27" s="83">
        <v>-8.3917333865371457</v>
      </c>
      <c r="K27" s="25"/>
      <c r="L27" s="112"/>
      <c r="M27" s="182" t="s">
        <v>78</v>
      </c>
      <c r="N27" s="106" t="str">
        <f t="shared" si="2"/>
        <v>2018_2_f9_2</v>
      </c>
      <c r="O27" s="111">
        <f t="shared" si="3"/>
        <v>-6.4068996904110946</v>
      </c>
      <c r="P27" s="111">
        <f t="shared" si="4"/>
        <v>7.6010766966592069E-3</v>
      </c>
      <c r="Q27" s="111">
        <f t="shared" si="5"/>
        <v>1.7562428490904567</v>
      </c>
      <c r="R27" s="111">
        <f t="shared" si="6"/>
        <v>6.7137259991550131</v>
      </c>
      <c r="S27" s="111">
        <f t="shared" si="7"/>
        <v>1.1543383039840247</v>
      </c>
      <c r="T27" s="111">
        <f t="shared" si="8"/>
        <v>0</v>
      </c>
      <c r="V27" s="108">
        <f t="shared" si="9"/>
        <v>-7.8915584700360445E-4</v>
      </c>
      <c r="W27" s="108">
        <f t="shared" si="9"/>
        <v>-0.18233592008447297</v>
      </c>
      <c r="X27" s="108">
        <f t="shared" si="11"/>
        <v>0.6970296891941542</v>
      </c>
      <c r="Y27" s="108">
        <f t="shared" si="12"/>
        <v>0.11984523487436924</v>
      </c>
      <c r="Z27" s="108">
        <f t="shared" si="12"/>
        <v>0</v>
      </c>
      <c r="AA27" s="111">
        <f t="shared" si="10"/>
        <v>701.72</v>
      </c>
    </row>
    <row r="28" spans="1:27" x14ac:dyDescent="0.2">
      <c r="A28" s="99" t="str">
        <f t="shared" si="0"/>
        <v>2009_4_InEI</v>
      </c>
      <c r="B28" s="83" t="s">
        <v>51</v>
      </c>
      <c r="C28" s="83" t="s">
        <v>107</v>
      </c>
      <c r="D28" s="83">
        <v>1.0166348258089466E-3</v>
      </c>
      <c r="E28" s="83">
        <v>2.415997490033206E-2</v>
      </c>
      <c r="F28" s="83">
        <v>5.943848337483195E-2</v>
      </c>
      <c r="G28" s="83">
        <v>1.9923826357264338E-2</v>
      </c>
      <c r="H28" s="83">
        <v>4.2320623779261447E-5</v>
      </c>
      <c r="I28" s="83">
        <v>291.87411694595943</v>
      </c>
      <c r="J28" s="83">
        <v>-5.9138493120532472</v>
      </c>
      <c r="K28" s="25"/>
      <c r="L28" s="112"/>
      <c r="M28" s="182" t="s">
        <v>127</v>
      </c>
      <c r="N28" s="106" t="str">
        <f t="shared" si="2"/>
        <v>2018_4_f9_2</v>
      </c>
      <c r="O28" s="111">
        <f t="shared" si="3"/>
        <v>-0.46711692144040129</v>
      </c>
      <c r="P28" s="111">
        <f t="shared" si="4"/>
        <v>6.7226791788023044E-2</v>
      </c>
      <c r="Q28" s="111">
        <f t="shared" si="5"/>
        <v>1.9849477844211649</v>
      </c>
      <c r="R28" s="111">
        <f t="shared" si="6"/>
        <v>7.2929371394338895</v>
      </c>
      <c r="S28" s="111">
        <f t="shared" si="7"/>
        <v>1.9510674550019251</v>
      </c>
      <c r="T28" s="111">
        <f t="shared" si="8"/>
        <v>5.7649129886108069E-2</v>
      </c>
      <c r="V28" s="108">
        <f t="shared" si="9"/>
        <v>-5.9210682078817672E-3</v>
      </c>
      <c r="W28" s="108">
        <f t="shared" si="9"/>
        <v>-0.17482629927813093</v>
      </c>
      <c r="X28" s="108">
        <f t="shared" si="11"/>
        <v>0.64233287190830057</v>
      </c>
      <c r="Y28" s="108">
        <f t="shared" si="12"/>
        <v>0.17184225473188258</v>
      </c>
      <c r="Z28" s="108">
        <f t="shared" si="12"/>
        <v>5.0775058738039341E-3</v>
      </c>
      <c r="AA28" s="111">
        <f t="shared" si="10"/>
        <v>787.73999999999819</v>
      </c>
    </row>
    <row r="29" spans="1:27" x14ac:dyDescent="0.2">
      <c r="A29" s="99" t="str">
        <f t="shared" si="0"/>
        <v>2009_4_lagE</v>
      </c>
      <c r="B29" s="83" t="s">
        <v>51</v>
      </c>
      <c r="C29" s="83" t="s">
        <v>226</v>
      </c>
      <c r="D29" s="83">
        <v>6.744215855830402E-4</v>
      </c>
      <c r="E29" s="83">
        <v>1.1705076959025123E-2</v>
      </c>
      <c r="F29" s="83">
        <v>6.4939021731382066E-2</v>
      </c>
      <c r="G29" s="83">
        <v>2.8009051771196034E-2</v>
      </c>
      <c r="H29" s="83">
        <v>6.3669386396038394E-4</v>
      </c>
      <c r="I29" s="83">
        <v>294.8994688682991</v>
      </c>
      <c r="J29" s="83">
        <v>15.315086863842916</v>
      </c>
      <c r="K29" s="25"/>
      <c r="L29" s="112"/>
      <c r="M29" s="182" t="s">
        <v>729</v>
      </c>
      <c r="N29" s="106" t="str">
        <f t="shared" ref="N29:N31" si="13">CONCATENATE(M29,"_",$N$3)</f>
        <v>2019_2_f9_2</v>
      </c>
      <c r="O29" s="111">
        <f t="shared" si="3"/>
        <v>9.6603326053723588</v>
      </c>
      <c r="P29" s="111">
        <f t="shared" si="4"/>
        <v>2.8475000852294173E-2</v>
      </c>
      <c r="Q29" s="111">
        <f t="shared" si="5"/>
        <v>0.76904677448249348</v>
      </c>
      <c r="R29" s="111">
        <f t="shared" si="6"/>
        <v>3.5213277730719681</v>
      </c>
      <c r="S29" s="111">
        <f t="shared" si="7"/>
        <v>1.3550836258913808</v>
      </c>
      <c r="T29" s="111">
        <f t="shared" si="8"/>
        <v>9.9999999999999985E-3</v>
      </c>
      <c r="V29" s="108">
        <f t="shared" ref="V29" si="14">-(P29/SUM($P29:$T29))</f>
        <v>-5.0097353327540348E-3</v>
      </c>
      <c r="W29" s="108">
        <f t="shared" ref="W29" si="15">-(Q29/SUM($P29:$T29))</f>
        <v>-0.13530186772075428</v>
      </c>
      <c r="X29" s="108">
        <f t="shared" si="11"/>
        <v>0.61952307761021286</v>
      </c>
      <c r="Y29" s="108">
        <f t="shared" ref="Y29" si="16">S29/SUM($P29:$T29)</f>
        <v>0.23840597423257165</v>
      </c>
      <c r="Z29" s="108">
        <f t="shared" ref="Z29" si="17">T29/SUM($P29:$T29)</f>
        <v>1.7593451037071382E-3</v>
      </c>
      <c r="AA29" s="111">
        <f t="shared" si="10"/>
        <v>469.98999999999978</v>
      </c>
    </row>
    <row r="30" spans="1:27" x14ac:dyDescent="0.2">
      <c r="A30" s="99" t="str">
        <f t="shared" si="0"/>
        <v>2010_2_f4_1</v>
      </c>
      <c r="B30" s="83" t="s">
        <v>52</v>
      </c>
      <c r="C30" s="83" t="s">
        <v>43</v>
      </c>
      <c r="D30" s="83">
        <v>0</v>
      </c>
      <c r="E30" s="83">
        <v>0.41205612333275587</v>
      </c>
      <c r="F30" s="83">
        <v>3.382089035163693</v>
      </c>
      <c r="G30" s="83">
        <v>1.3713147410358562</v>
      </c>
      <c r="H30" s="83">
        <v>5.3975402736878571E-2</v>
      </c>
      <c r="I30" s="83">
        <v>448</v>
      </c>
      <c r="J30" s="83">
        <v>20.446836896567742</v>
      </c>
      <c r="K30" s="25"/>
      <c r="L30" s="112"/>
      <c r="M30" s="182" t="s">
        <v>730</v>
      </c>
      <c r="N30" s="106" t="str">
        <f t="shared" si="13"/>
        <v>2019_4_f9_2</v>
      </c>
      <c r="O30" s="111">
        <f t="shared" si="3"/>
        <v>18.370711003844249</v>
      </c>
      <c r="P30" s="111">
        <f t="shared" si="4"/>
        <v>0</v>
      </c>
      <c r="Q30" s="111">
        <f t="shared" si="5"/>
        <v>1.0559445700823835</v>
      </c>
      <c r="R30" s="111">
        <f t="shared" si="6"/>
        <v>5.5363674573147481</v>
      </c>
      <c r="S30" s="111">
        <f t="shared" si="7"/>
        <v>2.716734544849865</v>
      </c>
      <c r="T30" s="111">
        <f t="shared" si="8"/>
        <v>2.7169664378484702E-2</v>
      </c>
      <c r="V30" s="108">
        <f t="shared" ref="V30" si="18">-(P30/SUM($P30:$T30))</f>
        <v>0</v>
      </c>
      <c r="W30" s="108">
        <f t="shared" ref="W30" si="19">-(Q30/SUM($P30:$T30))</f>
        <v>-0.11310198300034749</v>
      </c>
      <c r="X30" s="108">
        <f t="shared" ref="X30:X31" si="20">R30/SUM($P30:$T30)</f>
        <v>0.59299906053973683</v>
      </c>
      <c r="Y30" s="108">
        <f t="shared" ref="Y30" si="21">S30/SUM($P30:$T30)</f>
        <v>0.29098881988104125</v>
      </c>
      <c r="Z30" s="108">
        <f t="shared" ref="Z30" si="22">T30/SUM($P30:$T30)</f>
        <v>2.9101365788743779E-3</v>
      </c>
      <c r="AA30" s="111">
        <f t="shared" si="10"/>
        <v>778.11214574800022</v>
      </c>
    </row>
    <row r="31" spans="1:27" x14ac:dyDescent="0.2">
      <c r="A31" s="99" t="str">
        <f t="shared" si="0"/>
        <v>2010_2_f4_2</v>
      </c>
      <c r="B31" s="83" t="s">
        <v>52</v>
      </c>
      <c r="C31" s="83" t="s">
        <v>44</v>
      </c>
      <c r="D31" s="83">
        <v>0</v>
      </c>
      <c r="E31" s="83">
        <v>0.26599189476441759</v>
      </c>
      <c r="F31" s="83">
        <v>3.2538855728388687</v>
      </c>
      <c r="G31" s="83">
        <v>2.6852404967550658</v>
      </c>
      <c r="H31" s="83">
        <v>0.20504591233518027</v>
      </c>
      <c r="I31" s="83">
        <v>463</v>
      </c>
      <c r="J31" s="83">
        <v>44.138347803370486</v>
      </c>
      <c r="K31" s="25"/>
      <c r="L31" s="113"/>
      <c r="M31" s="182" t="s">
        <v>732</v>
      </c>
      <c r="N31" s="106" t="str">
        <f t="shared" si="13"/>
        <v>2020_2_f9_2</v>
      </c>
      <c r="O31" s="111">
        <f t="shared" si="3"/>
        <v>-16.094069800386794</v>
      </c>
      <c r="P31" s="111">
        <f t="shared" si="4"/>
        <v>4.5978882411679099E-2</v>
      </c>
      <c r="Q31" s="111">
        <f t="shared" si="5"/>
        <v>2.4218819878613846</v>
      </c>
      <c r="R31" s="111">
        <f t="shared" si="6"/>
        <v>5.9181366866549556</v>
      </c>
      <c r="S31" s="111">
        <f t="shared" si="7"/>
        <v>0.95259878404895781</v>
      </c>
      <c r="T31" s="111">
        <f t="shared" si="8"/>
        <v>2.6970085387543807E-2</v>
      </c>
      <c r="V31" s="108">
        <f t="shared" ref="V31" si="23">-(P31/SUM($P31:$T31))</f>
        <v>-4.9093541509936146E-3</v>
      </c>
      <c r="W31" s="108">
        <f t="shared" ref="W31" si="24">-(Q31/SUM($P31:$T31))</f>
        <v>-0.25859428865334505</v>
      </c>
      <c r="X31" s="108">
        <f t="shared" si="20"/>
        <v>0.63190376505099732</v>
      </c>
      <c r="Y31" s="108">
        <f t="shared" ref="Y31" si="25">S31/SUM($P31:$T31)</f>
        <v>0.10171288533786342</v>
      </c>
      <c r="Z31" s="108">
        <f t="shared" ref="Z31" si="26">T31/SUM($P31:$T31)</f>
        <v>2.8797068068004638E-3</v>
      </c>
      <c r="AA31" s="111">
        <f t="shared" si="10"/>
        <v>774.99999774299943</v>
      </c>
    </row>
    <row r="32" spans="1:27" x14ac:dyDescent="0.2">
      <c r="A32" s="99" t="str">
        <f t="shared" si="0"/>
        <v>2010_2_f51_1</v>
      </c>
      <c r="B32" s="83" t="s">
        <v>52</v>
      </c>
      <c r="C32" s="83" t="s">
        <v>310</v>
      </c>
      <c r="D32" s="83">
        <v>2.5221047688517889E-3</v>
      </c>
      <c r="E32" s="83">
        <v>0.2809553193879924</v>
      </c>
      <c r="F32" s="83">
        <v>3.5046199024575491</v>
      </c>
      <c r="G32" s="83">
        <v>2.1320341637115079</v>
      </c>
      <c r="H32" s="83">
        <v>0.14356448418845999</v>
      </c>
      <c r="I32" s="83">
        <v>476</v>
      </c>
      <c r="J32" s="83">
        <v>35.179263804260508</v>
      </c>
      <c r="K32" s="25"/>
      <c r="L32" s="113"/>
      <c r="M32" s="182" t="s">
        <v>734</v>
      </c>
      <c r="N32" s="106" t="str">
        <f t="shared" ref="N32" si="27">CONCATENATE(M32,"_",$N$3)</f>
        <v>2020_4_f9_2</v>
      </c>
      <c r="O32" s="111">
        <f>IF(ISNUMBER(VLOOKUP($N32,$A$2:$J$679,10,FALSE)),VLOOKUP($N32,$A$2:$J$679,10,FALSE),#N/A)</f>
        <v>25.218400107457327</v>
      </c>
      <c r="P32" s="111">
        <f t="shared" si="4"/>
        <v>1.9610768162885862E-2</v>
      </c>
      <c r="Q32" s="111">
        <f t="shared" si="5"/>
        <v>0.81919968462883808</v>
      </c>
      <c r="R32" s="111">
        <f t="shared" si="6"/>
        <v>5.5420239980653063</v>
      </c>
      <c r="S32" s="111">
        <f t="shared" si="7"/>
        <v>3.1283141950946716</v>
      </c>
      <c r="T32" s="111">
        <f t="shared" si="8"/>
        <v>7.332704259927518E-2</v>
      </c>
      <c r="V32" s="108">
        <f t="shared" ref="V32" si="28">-(P32/SUM($P32:$T32))</f>
        <v>-2.0465241760348595E-3</v>
      </c>
      <c r="W32" s="108">
        <f t="shared" ref="W32" si="29">-(Q32/SUM($P32:$T32))</f>
        <v>-8.5489356952672235E-2</v>
      </c>
      <c r="X32" s="108">
        <f t="shared" ref="X32" si="30">R32/SUM($P32:$T32)</f>
        <v>0.57834991480195963</v>
      </c>
      <c r="Y32" s="108">
        <f t="shared" ref="Y32" si="31">S32/SUM($P32:$T32)</f>
        <v>0.32646200175935147</v>
      </c>
      <c r="Z32" s="108">
        <f t="shared" ref="Z32" si="32">T32/SUM($P32:$T32)</f>
        <v>7.6522023099818998E-3</v>
      </c>
      <c r="AA32" s="111">
        <f t="shared" si="10"/>
        <v>800.77999999999906</v>
      </c>
    </row>
    <row r="33" spans="1:27" x14ac:dyDescent="0.2">
      <c r="A33" s="99" t="str">
        <f t="shared" si="0"/>
        <v>2010_2_f51_6</v>
      </c>
      <c r="B33" s="83" t="s">
        <v>52</v>
      </c>
      <c r="C33" s="83" t="s">
        <v>312</v>
      </c>
      <c r="D33" s="83">
        <v>0</v>
      </c>
      <c r="E33" s="83">
        <v>0.42705834212568439</v>
      </c>
      <c r="F33" s="83">
        <v>4.7584522393365072</v>
      </c>
      <c r="G33" s="83">
        <v>3.178250953432038</v>
      </c>
      <c r="H33" s="83">
        <v>0.79848044281830066</v>
      </c>
      <c r="I33" s="83">
        <v>427</v>
      </c>
      <c r="J33" s="83">
        <v>47.457309111896286</v>
      </c>
      <c r="K33" s="25"/>
      <c r="L33" s="113"/>
      <c r="M33" s="182" t="s">
        <v>736</v>
      </c>
      <c r="N33" s="106" t="str">
        <f t="shared" ref="N33" si="33">CONCATENATE(M33,"_",$N$3)</f>
        <v>2021_2_f9_2</v>
      </c>
      <c r="O33" s="111">
        <f>IF(ISNUMBER(VLOOKUP($N33,$A$2:$J$679,10,FALSE)),VLOOKUP($N33,$A$2:$J$679,10,FALSE),#N/A)</f>
        <v>58.755849185058537</v>
      </c>
      <c r="P33" s="111">
        <f t="shared" si="4"/>
        <v>9.9999999999999985E-3</v>
      </c>
      <c r="Q33" s="111">
        <f t="shared" si="5"/>
        <v>0.23634755043328801</v>
      </c>
      <c r="R33" s="111">
        <f t="shared" si="6"/>
        <v>3.0441905106652984</v>
      </c>
      <c r="S33" s="111">
        <f t="shared" si="7"/>
        <v>4.6118725062959394</v>
      </c>
      <c r="T33" s="111">
        <f t="shared" si="8"/>
        <v>0.20362151454797128</v>
      </c>
      <c r="V33" s="108">
        <f t="shared" ref="V33" si="34">-(P33/SUM($P33:$T33))</f>
        <v>-1.2336492008558199E-3</v>
      </c>
      <c r="W33" s="108">
        <f t="shared" ref="W33" si="35">-(Q33/SUM($P33:$T33))</f>
        <v>-2.9156996671625638E-2</v>
      </c>
      <c r="X33" s="108">
        <f t="shared" ref="X33" si="36">R33/SUM($P33:$T33)</f>
        <v>0.3755463190735116</v>
      </c>
      <c r="Y33" s="108">
        <f t="shared" ref="Y33" si="37">S33/SUM($P33:$T33)</f>
        <v>0.56894328318409138</v>
      </c>
      <c r="Z33" s="108">
        <f t="shared" ref="Z33" si="38">T33/SUM($P33:$T33)</f>
        <v>2.5119751869915653E-2</v>
      </c>
      <c r="AA33" s="111">
        <f t="shared" si="10"/>
        <v>662.1799999999995</v>
      </c>
    </row>
    <row r="34" spans="1:27" x14ac:dyDescent="0.2">
      <c r="A34" s="99" t="str">
        <f t="shared" si="0"/>
        <v>2010_2_f51_7</v>
      </c>
      <c r="B34" s="83" t="s">
        <v>52</v>
      </c>
      <c r="C34" s="83" t="s">
        <v>313</v>
      </c>
      <c r="D34" s="83">
        <v>0.33269580718238201</v>
      </c>
      <c r="E34" s="83">
        <v>7.5887213577450128</v>
      </c>
      <c r="F34" s="83">
        <v>6.97153414788131</v>
      </c>
      <c r="G34" s="83">
        <v>2.1260816281056187</v>
      </c>
      <c r="H34" s="83">
        <v>0</v>
      </c>
      <c r="I34" s="83">
        <v>419</v>
      </c>
      <c r="J34" s="83">
        <v>-36.006930389517997</v>
      </c>
      <c r="K34" s="25"/>
      <c r="L34" s="113"/>
      <c r="O34" s="113"/>
    </row>
    <row r="35" spans="1:27" x14ac:dyDescent="0.2">
      <c r="A35" s="99" t="str">
        <f t="shared" si="0"/>
        <v>2010_2_f52_1</v>
      </c>
      <c r="B35" s="83" t="s">
        <v>52</v>
      </c>
      <c r="C35" s="83" t="s">
        <v>311</v>
      </c>
      <c r="D35" s="83">
        <v>0</v>
      </c>
      <c r="E35" s="83">
        <v>0.50574227774167246</v>
      </c>
      <c r="F35" s="83">
        <v>3.7817666927885849</v>
      </c>
      <c r="G35" s="83">
        <v>1.622564004031064</v>
      </c>
      <c r="H35" s="83">
        <v>6.8033771044017741E-2</v>
      </c>
      <c r="I35" s="83">
        <v>470</v>
      </c>
      <c r="J35" s="83">
        <v>20.957960800858203</v>
      </c>
      <c r="K35" s="25"/>
      <c r="L35" s="113"/>
      <c r="O35" s="113"/>
    </row>
    <row r="36" spans="1:27" x14ac:dyDescent="0.2">
      <c r="A36" s="99" t="str">
        <f t="shared" si="0"/>
        <v>2010_2_f52_6</v>
      </c>
      <c r="B36" s="83" t="s">
        <v>52</v>
      </c>
      <c r="C36" s="83" t="s">
        <v>314</v>
      </c>
      <c r="D36" s="83">
        <v>2.3195915931387399E-2</v>
      </c>
      <c r="E36" s="83">
        <v>0.4444888379803757</v>
      </c>
      <c r="F36" s="83">
        <v>5.1065385616694847</v>
      </c>
      <c r="G36" s="83">
        <v>3.0374299890206404</v>
      </c>
      <c r="H36" s="83">
        <v>0.57367449711502039</v>
      </c>
      <c r="I36" s="83">
        <v>429</v>
      </c>
      <c r="J36" s="83">
        <v>40.215203998675719</v>
      </c>
      <c r="K36" s="25"/>
    </row>
    <row r="37" spans="1:27" x14ac:dyDescent="0.2">
      <c r="A37" s="99" t="str">
        <f t="shared" si="0"/>
        <v>2010_2_f52_7</v>
      </c>
      <c r="B37" s="83" t="s">
        <v>52</v>
      </c>
      <c r="C37" s="83" t="s">
        <v>315</v>
      </c>
      <c r="D37" s="83">
        <v>0.88764065807553749</v>
      </c>
      <c r="E37" s="83">
        <v>7.4077505849147709</v>
      </c>
      <c r="F37" s="83">
        <v>6.4064322055928962</v>
      </c>
      <c r="G37" s="83">
        <v>2.5954060979685822</v>
      </c>
      <c r="H37" s="83">
        <v>0</v>
      </c>
      <c r="I37" s="83">
        <v>419</v>
      </c>
      <c r="J37" s="83">
        <v>-38.084860846461453</v>
      </c>
      <c r="K37" s="25"/>
    </row>
    <row r="38" spans="1:27" x14ac:dyDescent="0.2">
      <c r="A38" s="99" t="str">
        <f t="shared" si="0"/>
        <v>2010_2_f9_1</v>
      </c>
      <c r="B38" s="83" t="s">
        <v>52</v>
      </c>
      <c r="C38" s="83" t="s">
        <v>4</v>
      </c>
      <c r="D38" s="83">
        <v>0</v>
      </c>
      <c r="E38" s="83">
        <v>0.64482937813961538</v>
      </c>
      <c r="F38" s="83">
        <v>3.3482418153473086</v>
      </c>
      <c r="G38" s="83">
        <v>1.1561406547722153</v>
      </c>
      <c r="H38" s="83">
        <v>1.933137017148796E-2</v>
      </c>
      <c r="I38" s="83">
        <v>446</v>
      </c>
      <c r="J38" s="83">
        <v>10.640793618875254</v>
      </c>
      <c r="K38" s="25"/>
    </row>
    <row r="39" spans="1:27" x14ac:dyDescent="0.2">
      <c r="A39" s="99" t="str">
        <f t="shared" si="0"/>
        <v>2010_2_f9_2</v>
      </c>
      <c r="B39" s="83" t="s">
        <v>52</v>
      </c>
      <c r="C39" s="83" t="s">
        <v>5</v>
      </c>
      <c r="D39" s="83">
        <v>0</v>
      </c>
      <c r="E39" s="83">
        <v>0.65133592020423958</v>
      </c>
      <c r="F39" s="83">
        <v>3.9814071534575937</v>
      </c>
      <c r="G39" s="83">
        <v>1.6688765120110334</v>
      </c>
      <c r="H39" s="83">
        <v>3.5776955375440116E-2</v>
      </c>
      <c r="I39" s="83">
        <v>458</v>
      </c>
      <c r="J39" s="83">
        <v>17.185203663735397</v>
      </c>
      <c r="K39" s="25"/>
    </row>
    <row r="40" spans="1:27" x14ac:dyDescent="0.2">
      <c r="A40" s="99" t="str">
        <f t="shared" si="0"/>
        <v>2010_2_InEI</v>
      </c>
      <c r="B40" s="83" t="s">
        <v>52</v>
      </c>
      <c r="C40" s="83" t="s">
        <v>107</v>
      </c>
      <c r="D40" s="83">
        <v>0</v>
      </c>
      <c r="E40" s="83">
        <v>2.1923970495987821E-2</v>
      </c>
      <c r="F40" s="83">
        <v>0.1186560193803627</v>
      </c>
      <c r="G40" s="83">
        <v>4.5567624820721839E-2</v>
      </c>
      <c r="H40" s="83">
        <v>6.4663125847368142E-4</v>
      </c>
      <c r="I40" s="83">
        <v>453.73282687081155</v>
      </c>
      <c r="J40" s="83">
        <v>13.349938438476288</v>
      </c>
      <c r="K40" s="25"/>
    </row>
    <row r="41" spans="1:27" x14ac:dyDescent="0.2">
      <c r="A41" s="99" t="str">
        <f t="shared" si="0"/>
        <v>2010_2_lagE</v>
      </c>
      <c r="B41" s="83" t="s">
        <v>52</v>
      </c>
      <c r="C41" s="83" t="s">
        <v>226</v>
      </c>
      <c r="D41" s="83">
        <v>0</v>
      </c>
      <c r="E41" s="83">
        <v>1.1352632887181595E-2</v>
      </c>
      <c r="F41" s="83">
        <v>0.10752986614885941</v>
      </c>
      <c r="G41" s="83">
        <v>6.622011105916889E-2</v>
      </c>
      <c r="H41" s="83">
        <v>3.9427260600363766E-3</v>
      </c>
      <c r="I41" s="83">
        <v>457.49733142616196</v>
      </c>
      <c r="J41" s="83">
        <v>33.194646093002056</v>
      </c>
      <c r="K41" s="25"/>
    </row>
    <row r="42" spans="1:27" x14ac:dyDescent="0.2">
      <c r="A42" s="99" t="str">
        <f t="shared" si="0"/>
        <v>2010_4_f4_1</v>
      </c>
      <c r="B42" s="83" t="s">
        <v>53</v>
      </c>
      <c r="C42" s="83" t="s">
        <v>43</v>
      </c>
      <c r="D42" s="83">
        <v>1.2818292049194527E-3</v>
      </c>
      <c r="E42" s="83">
        <v>0.37775853109301927</v>
      </c>
      <c r="F42" s="83">
        <v>3.8570327312018722</v>
      </c>
      <c r="G42" s="83">
        <v>3.1407587043131828</v>
      </c>
      <c r="H42" s="83">
        <v>0.20322189502858135</v>
      </c>
      <c r="I42" s="83">
        <v>624</v>
      </c>
      <c r="J42" s="83">
        <v>41.779127616124903</v>
      </c>
      <c r="K42" s="25"/>
    </row>
    <row r="43" spans="1:27" x14ac:dyDescent="0.2">
      <c r="A43" s="99" t="str">
        <f t="shared" si="0"/>
        <v>2010_4_f4_2</v>
      </c>
      <c r="B43" s="83" t="s">
        <v>53</v>
      </c>
      <c r="C43" s="83" t="s">
        <v>44</v>
      </c>
      <c r="D43" s="83">
        <v>0</v>
      </c>
      <c r="E43" s="83">
        <v>0.1886913868723884</v>
      </c>
      <c r="F43" s="83">
        <v>3.9148749178532123</v>
      </c>
      <c r="G43" s="83">
        <v>4.8370403896501086</v>
      </c>
      <c r="H43" s="83">
        <v>0.45164132463752055</v>
      </c>
      <c r="I43" s="83">
        <v>647.00000000000011</v>
      </c>
      <c r="J43" s="83">
        <v>59.108656849928742</v>
      </c>
      <c r="K43" s="25"/>
    </row>
    <row r="44" spans="1:27" x14ac:dyDescent="0.2">
      <c r="A44" s="99" t="str">
        <f t="shared" si="0"/>
        <v>2010_4_f51_1</v>
      </c>
      <c r="B44" s="83" t="s">
        <v>53</v>
      </c>
      <c r="C44" s="83" t="s">
        <v>310</v>
      </c>
      <c r="D44" s="83">
        <v>1.150786503490807E-2</v>
      </c>
      <c r="E44" s="83">
        <v>0.29919789918811379</v>
      </c>
      <c r="F44" s="83">
        <v>4.5097153872382965</v>
      </c>
      <c r="G44" s="83">
        <v>3.7417472088591945</v>
      </c>
      <c r="H44" s="83">
        <v>0.40180144268743284</v>
      </c>
      <c r="I44" s="83">
        <v>674.00000000000011</v>
      </c>
      <c r="J44" s="83">
        <v>47.112345955906918</v>
      </c>
      <c r="K44" s="25"/>
    </row>
    <row r="45" spans="1:27" x14ac:dyDescent="0.2">
      <c r="A45" s="99" t="str">
        <f t="shared" si="0"/>
        <v>2010_4_f51_6</v>
      </c>
      <c r="B45" s="83" t="s">
        <v>53</v>
      </c>
      <c r="C45" s="83" t="s">
        <v>312</v>
      </c>
      <c r="D45" s="83">
        <v>0</v>
      </c>
      <c r="E45" s="83">
        <v>0.63117687187550153</v>
      </c>
      <c r="F45" s="83">
        <v>6.2997083812134207</v>
      </c>
      <c r="G45" s="83">
        <v>5.290173672075956</v>
      </c>
      <c r="H45" s="83">
        <v>0.84598838661919407</v>
      </c>
      <c r="I45" s="83">
        <v>605</v>
      </c>
      <c r="J45" s="83">
        <v>48.60297373922748</v>
      </c>
      <c r="K45" s="25"/>
    </row>
    <row r="46" spans="1:27" x14ac:dyDescent="0.2">
      <c r="A46" s="99" t="str">
        <f t="shared" si="0"/>
        <v>2010_4_f51_7</v>
      </c>
      <c r="B46" s="83" t="s">
        <v>53</v>
      </c>
      <c r="C46" s="83" t="s">
        <v>313</v>
      </c>
      <c r="D46" s="83">
        <v>0.28064767705277238</v>
      </c>
      <c r="E46" s="83">
        <v>7.424798529357151</v>
      </c>
      <c r="F46" s="83">
        <v>13.818664048376142</v>
      </c>
      <c r="G46" s="83">
        <v>2.3519422884094028</v>
      </c>
      <c r="H46" s="83">
        <v>9.6835889627511426E-2</v>
      </c>
      <c r="I46" s="83">
        <v>593</v>
      </c>
      <c r="J46" s="83">
        <v>-22.694302486926539</v>
      </c>
      <c r="K46" s="25"/>
    </row>
    <row r="47" spans="1:27" x14ac:dyDescent="0.2">
      <c r="A47" s="99" t="str">
        <f t="shared" si="0"/>
        <v>2010_4_f52_1</v>
      </c>
      <c r="B47" s="83" t="s">
        <v>53</v>
      </c>
      <c r="C47" s="83" t="s">
        <v>311</v>
      </c>
      <c r="D47" s="83">
        <v>0</v>
      </c>
      <c r="E47" s="83">
        <v>0.40526015838577256</v>
      </c>
      <c r="F47" s="83">
        <v>5.3593505572753593</v>
      </c>
      <c r="G47" s="83">
        <v>2.8715746701597986</v>
      </c>
      <c r="H47" s="83">
        <v>0.18038346772223865</v>
      </c>
      <c r="I47" s="83">
        <v>664.00000000000011</v>
      </c>
      <c r="J47" s="83">
        <v>32.065551737650942</v>
      </c>
      <c r="K47" s="25"/>
    </row>
    <row r="48" spans="1:27" x14ac:dyDescent="0.2">
      <c r="A48" s="99" t="str">
        <f t="shared" si="0"/>
        <v>2010_4_f52_6</v>
      </c>
      <c r="B48" s="83" t="s">
        <v>53</v>
      </c>
      <c r="C48" s="83" t="s">
        <v>314</v>
      </c>
      <c r="D48" s="83">
        <v>0</v>
      </c>
      <c r="E48" s="83">
        <v>0.66881398781668888</v>
      </c>
      <c r="F48" s="83">
        <v>6.7873556071975152</v>
      </c>
      <c r="G48" s="83">
        <v>5.0985287745096945</v>
      </c>
      <c r="H48" s="83">
        <v>0.58717300595312616</v>
      </c>
      <c r="I48" s="83">
        <v>607</v>
      </c>
      <c r="J48" s="83">
        <v>42.642791414444517</v>
      </c>
      <c r="K48" s="25"/>
    </row>
    <row r="49" spans="1:11" x14ac:dyDescent="0.2">
      <c r="A49" s="99" t="str">
        <f t="shared" si="0"/>
        <v>2010_4_f52_7</v>
      </c>
      <c r="B49" s="83" t="s">
        <v>53</v>
      </c>
      <c r="C49" s="83" t="s">
        <v>315</v>
      </c>
      <c r="D49" s="83">
        <v>0.20436736361273072</v>
      </c>
      <c r="E49" s="83">
        <v>8.2934229583689199</v>
      </c>
      <c r="F49" s="83">
        <v>13.368030854927191</v>
      </c>
      <c r="G49" s="83">
        <v>2.0560218368180632</v>
      </c>
      <c r="H49" s="83">
        <v>0</v>
      </c>
      <c r="I49" s="83">
        <v>592</v>
      </c>
      <c r="J49" s="83">
        <v>-27.782708234322129</v>
      </c>
      <c r="K49" s="25"/>
    </row>
    <row r="50" spans="1:11" x14ac:dyDescent="0.2">
      <c r="A50" s="99" t="str">
        <f t="shared" si="0"/>
        <v>2010_4_f9_1</v>
      </c>
      <c r="B50" s="83" t="s">
        <v>53</v>
      </c>
      <c r="C50" s="83" t="s">
        <v>4</v>
      </c>
      <c r="D50" s="83">
        <v>0</v>
      </c>
      <c r="E50" s="83">
        <v>0.54806859518447926</v>
      </c>
      <c r="F50" s="83">
        <v>4.7452710821459201</v>
      </c>
      <c r="G50" s="83">
        <v>2.1645245106530404</v>
      </c>
      <c r="H50" s="83">
        <v>9.3919972284773945E-2</v>
      </c>
      <c r="I50" s="83">
        <v>622</v>
      </c>
      <c r="J50" s="83">
        <v>23.892312356210489</v>
      </c>
      <c r="K50" s="25"/>
    </row>
    <row r="51" spans="1:11" x14ac:dyDescent="0.2">
      <c r="A51" s="99" t="str">
        <f t="shared" si="0"/>
        <v>2010_4_f9_2</v>
      </c>
      <c r="B51" s="83" t="s">
        <v>53</v>
      </c>
      <c r="C51" s="83" t="s">
        <v>5</v>
      </c>
      <c r="D51" s="83">
        <v>0</v>
      </c>
      <c r="E51" s="83">
        <v>0.49186445198431983</v>
      </c>
      <c r="F51" s="83">
        <v>5.2943197926421899</v>
      </c>
      <c r="G51" s="83">
        <v>3.3798951843029146</v>
      </c>
      <c r="H51" s="83">
        <v>0.12285659949146442</v>
      </c>
      <c r="I51" s="83">
        <v>642.00000000000011</v>
      </c>
      <c r="J51" s="83">
        <v>33.736306523302183</v>
      </c>
      <c r="K51" s="25"/>
    </row>
    <row r="52" spans="1:11" x14ac:dyDescent="0.2">
      <c r="A52" s="99" t="str">
        <f t="shared" si="0"/>
        <v>2010_4_InEI</v>
      </c>
      <c r="B52" s="83" t="s">
        <v>53</v>
      </c>
      <c r="C52" s="83" t="s">
        <v>107</v>
      </c>
      <c r="D52" s="83">
        <v>0</v>
      </c>
      <c r="E52" s="83">
        <v>1.7447339884533848E-2</v>
      </c>
      <c r="F52" s="83">
        <v>0.16985074505674597</v>
      </c>
      <c r="G52" s="83">
        <v>8.9738528973681342E-2</v>
      </c>
      <c r="H52" s="83">
        <v>4.5253152458070147E-3</v>
      </c>
      <c r="I52" s="83">
        <v>635.83844899177848</v>
      </c>
      <c r="J52" s="83">
        <v>28.889495047576695</v>
      </c>
      <c r="K52" s="25"/>
    </row>
    <row r="53" spans="1:11" x14ac:dyDescent="0.2">
      <c r="A53" s="99" t="str">
        <f t="shared" si="0"/>
        <v>2010_4_lagE</v>
      </c>
      <c r="B53" s="83" t="s">
        <v>53</v>
      </c>
      <c r="C53" s="83" t="s">
        <v>226</v>
      </c>
      <c r="D53" s="83">
        <v>3.2329075505808487E-6</v>
      </c>
      <c r="E53" s="83">
        <v>1.0072089479380347E-2</v>
      </c>
      <c r="F53" s="83">
        <v>0.1309383323844677</v>
      </c>
      <c r="G53" s="83">
        <v>0.13100924398640995</v>
      </c>
      <c r="H53" s="83">
        <v>1.2710974650779309E-2</v>
      </c>
      <c r="I53" s="83">
        <v>639.51486040952773</v>
      </c>
      <c r="J53" s="83">
        <v>51.399798781044112</v>
      </c>
      <c r="K53" s="25"/>
    </row>
    <row r="54" spans="1:11" x14ac:dyDescent="0.2">
      <c r="A54" s="99" t="str">
        <f t="shared" si="0"/>
        <v>2011_2_f4_1</v>
      </c>
      <c r="B54" s="83" t="s">
        <v>54</v>
      </c>
      <c r="C54" s="83" t="s">
        <v>43</v>
      </c>
      <c r="D54" s="83">
        <v>0</v>
      </c>
      <c r="E54" s="83">
        <v>0.24375541313008833</v>
      </c>
      <c r="F54" s="83">
        <v>2.9216698423696523</v>
      </c>
      <c r="G54" s="83">
        <v>2.7787632664083213</v>
      </c>
      <c r="H54" s="83">
        <v>0.26883769270743113</v>
      </c>
      <c r="I54" s="83">
        <v>512.00000000000011</v>
      </c>
      <c r="J54" s="83">
        <v>49.455500951612429</v>
      </c>
      <c r="K54" s="25"/>
    </row>
    <row r="55" spans="1:11" x14ac:dyDescent="0.2">
      <c r="A55" s="99" t="str">
        <f t="shared" si="0"/>
        <v>2011_2_f4_2</v>
      </c>
      <c r="B55" s="83" t="s">
        <v>54</v>
      </c>
      <c r="C55" s="83" t="s">
        <v>44</v>
      </c>
      <c r="D55" s="83">
        <v>0</v>
      </c>
      <c r="E55" s="83">
        <v>0.12646627442534006</v>
      </c>
      <c r="F55" s="83">
        <v>2.7862202177538444</v>
      </c>
      <c r="G55" s="83">
        <v>4.5811262766230332</v>
      </c>
      <c r="H55" s="83">
        <v>0.25121711114520862</v>
      </c>
      <c r="I55" s="83">
        <v>525</v>
      </c>
      <c r="J55" s="83">
        <v>64.003551972374822</v>
      </c>
      <c r="K55" s="25"/>
    </row>
    <row r="56" spans="1:11" x14ac:dyDescent="0.2">
      <c r="A56" s="99" t="str">
        <f t="shared" si="0"/>
        <v>2011_2_f51_1</v>
      </c>
      <c r="B56" s="83" t="s">
        <v>54</v>
      </c>
      <c r="C56" s="83" t="s">
        <v>310</v>
      </c>
      <c r="D56" s="83">
        <v>0</v>
      </c>
      <c r="E56" s="83">
        <v>0.15921910236581555</v>
      </c>
      <c r="F56" s="83">
        <v>3.8515274523523653</v>
      </c>
      <c r="G56" s="83">
        <v>2.8383369476886235</v>
      </c>
      <c r="H56" s="83">
        <v>0.41474525704706455</v>
      </c>
      <c r="I56" s="83">
        <v>540</v>
      </c>
      <c r="J56" s="83">
        <v>48.302465209556118</v>
      </c>
      <c r="K56" s="25"/>
    </row>
    <row r="57" spans="1:11" x14ac:dyDescent="0.2">
      <c r="A57" s="99" t="str">
        <f t="shared" si="0"/>
        <v>2011_2_f51_6</v>
      </c>
      <c r="B57" s="83" t="s">
        <v>54</v>
      </c>
      <c r="C57" s="83" t="s">
        <v>312</v>
      </c>
      <c r="D57" s="83">
        <v>0</v>
      </c>
      <c r="E57" s="83">
        <v>0.29841356412420988</v>
      </c>
      <c r="F57" s="83">
        <v>5.0741002263324493</v>
      </c>
      <c r="G57" s="83">
        <v>4.3729258097409298</v>
      </c>
      <c r="H57" s="83">
        <v>0.94214546275850164</v>
      </c>
      <c r="I57" s="83">
        <v>491.99999999999994</v>
      </c>
      <c r="J57" s="83">
        <v>55.754439717044669</v>
      </c>
      <c r="K57" s="25"/>
    </row>
    <row r="58" spans="1:11" x14ac:dyDescent="0.2">
      <c r="A58" s="99" t="str">
        <f t="shared" si="0"/>
        <v>2011_2_f51_7</v>
      </c>
      <c r="B58" s="83" t="s">
        <v>54</v>
      </c>
      <c r="C58" s="83" t="s">
        <v>313</v>
      </c>
      <c r="D58" s="83">
        <v>3.4277862368626288E-2</v>
      </c>
      <c r="E58" s="83">
        <v>3.9502553081867395</v>
      </c>
      <c r="F58" s="83">
        <v>11.529549033706857</v>
      </c>
      <c r="G58" s="83">
        <v>2.6161343632784946</v>
      </c>
      <c r="H58" s="83">
        <v>0.24455007984550822</v>
      </c>
      <c r="I58" s="83">
        <v>471.99999999999994</v>
      </c>
      <c r="J58" s="83">
        <v>-4.9719080926909918</v>
      </c>
      <c r="K58" s="25"/>
    </row>
    <row r="59" spans="1:11" x14ac:dyDescent="0.2">
      <c r="A59" s="99" t="str">
        <f t="shared" si="0"/>
        <v>2011_2_f52_1</v>
      </c>
      <c r="B59" s="83" t="s">
        <v>54</v>
      </c>
      <c r="C59" s="83" t="s">
        <v>311</v>
      </c>
      <c r="D59" s="83">
        <v>0</v>
      </c>
      <c r="E59" s="83">
        <v>0.49217068527595259</v>
      </c>
      <c r="F59" s="83">
        <v>4.192446228947448</v>
      </c>
      <c r="G59" s="83">
        <v>2.3157073752392137</v>
      </c>
      <c r="H59" s="83">
        <v>9.3494655993402453E-2</v>
      </c>
      <c r="I59" s="83">
        <v>528.00000000000011</v>
      </c>
      <c r="J59" s="83">
        <v>28.34194130705745</v>
      </c>
      <c r="K59" s="25"/>
    </row>
    <row r="60" spans="1:11" x14ac:dyDescent="0.2">
      <c r="A60" s="99" t="str">
        <f t="shared" si="0"/>
        <v>2011_2_f52_6</v>
      </c>
      <c r="B60" s="83" t="s">
        <v>54</v>
      </c>
      <c r="C60" s="83" t="s">
        <v>314</v>
      </c>
      <c r="D60" s="83">
        <v>0</v>
      </c>
      <c r="E60" s="83">
        <v>0.3141710161687048</v>
      </c>
      <c r="F60" s="83">
        <v>5.8570462506416074</v>
      </c>
      <c r="G60" s="83">
        <v>3.8552867342231663</v>
      </c>
      <c r="H60" s="83">
        <v>0.59615083166094718</v>
      </c>
      <c r="I60" s="83">
        <v>488.99999999999994</v>
      </c>
      <c r="J60" s="83">
        <v>44.559645925873774</v>
      </c>
      <c r="K60" s="25"/>
    </row>
    <row r="61" spans="1:11" x14ac:dyDescent="0.2">
      <c r="A61" s="99" t="str">
        <f t="shared" si="0"/>
        <v>2011_2_f52_7</v>
      </c>
      <c r="B61" s="83" t="s">
        <v>54</v>
      </c>
      <c r="C61" s="83" t="s">
        <v>315</v>
      </c>
      <c r="D61" s="83">
        <v>4.7535930478701674E-3</v>
      </c>
      <c r="E61" s="83">
        <v>3.95562352596072</v>
      </c>
      <c r="F61" s="83">
        <v>11.813243838178201</v>
      </c>
      <c r="G61" s="83">
        <v>2.6647082853641328</v>
      </c>
      <c r="H61" s="83">
        <v>1.7825973929513129E-3</v>
      </c>
      <c r="I61" s="83">
        <v>471.99999999999994</v>
      </c>
      <c r="J61" s="83">
        <v>-7.0328056747315921</v>
      </c>
      <c r="K61" s="25"/>
    </row>
    <row r="62" spans="1:11" x14ac:dyDescent="0.2">
      <c r="A62" s="99" t="str">
        <f t="shared" si="0"/>
        <v>2011_2_f9_1</v>
      </c>
      <c r="B62" s="83" t="s">
        <v>54</v>
      </c>
      <c r="C62" s="83" t="s">
        <v>4</v>
      </c>
      <c r="D62" s="83">
        <v>0</v>
      </c>
      <c r="E62" s="83">
        <v>0.48268671050525475</v>
      </c>
      <c r="F62" s="83">
        <v>3.7616577095493509</v>
      </c>
      <c r="G62" s="83">
        <v>1.8172873722501304</v>
      </c>
      <c r="H62" s="83">
        <v>3.3223627230209593E-2</v>
      </c>
      <c r="I62" s="83">
        <v>506.00000000000011</v>
      </c>
      <c r="J62" s="83">
        <v>22.987385586124347</v>
      </c>
      <c r="K62" s="25"/>
    </row>
    <row r="63" spans="1:11" x14ac:dyDescent="0.2">
      <c r="A63" s="99" t="str">
        <f t="shared" si="0"/>
        <v>2011_2_f9_2</v>
      </c>
      <c r="B63" s="83" t="s">
        <v>54</v>
      </c>
      <c r="C63" s="83" t="s">
        <v>5</v>
      </c>
      <c r="D63" s="83">
        <v>0</v>
      </c>
      <c r="E63" s="83">
        <v>0.38960611352454644</v>
      </c>
      <c r="F63" s="83">
        <v>4.3875797218286818</v>
      </c>
      <c r="G63" s="83">
        <v>2.7860516636007908</v>
      </c>
      <c r="H63" s="83">
        <v>7.3072599769590268E-2</v>
      </c>
      <c r="I63" s="83">
        <v>520</v>
      </c>
      <c r="J63" s="83">
        <v>33.296064679725525</v>
      </c>
      <c r="K63" s="25"/>
    </row>
    <row r="64" spans="1:11" x14ac:dyDescent="0.2">
      <c r="A64" s="99" t="str">
        <f t="shared" si="0"/>
        <v>2011_2_InEI</v>
      </c>
      <c r="B64" s="83" t="s">
        <v>54</v>
      </c>
      <c r="C64" s="83" t="s">
        <v>107</v>
      </c>
      <c r="D64" s="83">
        <v>0</v>
      </c>
      <c r="E64" s="83">
        <v>1.5780928428714588E-2</v>
      </c>
      <c r="F64" s="83">
        <v>0.14351232543751058</v>
      </c>
      <c r="G64" s="83">
        <v>7.2324306670596222E-2</v>
      </c>
      <c r="H64" s="83">
        <v>1.8804505731315401E-3</v>
      </c>
      <c r="I64" s="83">
        <v>513.44401463581676</v>
      </c>
      <c r="J64" s="83">
        <v>25.826463832168471</v>
      </c>
      <c r="K64" s="25"/>
    </row>
    <row r="65" spans="1:11" x14ac:dyDescent="0.2">
      <c r="A65" s="99" t="str">
        <f t="shared" si="0"/>
        <v>2011_2_lagE</v>
      </c>
      <c r="B65" s="83" t="s">
        <v>54</v>
      </c>
      <c r="C65" s="83" t="s">
        <v>226</v>
      </c>
      <c r="D65" s="83">
        <v>0</v>
      </c>
      <c r="E65" s="83">
        <v>7.3313201824142735E-3</v>
      </c>
      <c r="F65" s="83">
        <v>9.8020166093234731E-2</v>
      </c>
      <c r="G65" s="83">
        <v>0.12321368608179559</v>
      </c>
      <c r="H65" s="83">
        <v>9.7326386989193461E-3</v>
      </c>
      <c r="I65" s="83">
        <v>519.44998512180121</v>
      </c>
      <c r="J65" s="83">
        <v>56.797686347696484</v>
      </c>
      <c r="K65" s="25"/>
    </row>
    <row r="66" spans="1:11" x14ac:dyDescent="0.2">
      <c r="A66" s="99" t="str">
        <f t="shared" si="0"/>
        <v>2011_4_f4_1</v>
      </c>
      <c r="B66" s="83" t="s">
        <v>55</v>
      </c>
      <c r="C66" s="83" t="s">
        <v>43</v>
      </c>
      <c r="D66" s="83">
        <v>0</v>
      </c>
      <c r="E66" s="83">
        <v>0.14540100467694439</v>
      </c>
      <c r="F66" s="83">
        <v>2.9011866238951742</v>
      </c>
      <c r="G66" s="83">
        <v>3.4694581002697982</v>
      </c>
      <c r="H66" s="83">
        <v>0.38752814827645932</v>
      </c>
      <c r="I66" s="83">
        <v>527</v>
      </c>
      <c r="J66" s="83">
        <v>59.376686120968778</v>
      </c>
      <c r="K66" s="25"/>
    </row>
    <row r="67" spans="1:11" x14ac:dyDescent="0.2">
      <c r="A67" s="99" t="str">
        <f t="shared" ref="A67:A130" si="39">CONCATENATE(B67,"_",C67)</f>
        <v>2011_4_f4_2</v>
      </c>
      <c r="B67" s="83" t="s">
        <v>55</v>
      </c>
      <c r="C67" s="83" t="s">
        <v>44</v>
      </c>
      <c r="D67" s="83">
        <v>9.3105557930966178E-3</v>
      </c>
      <c r="E67" s="83">
        <v>0.20220993528311376</v>
      </c>
      <c r="F67" s="83">
        <v>2.3227891188191396</v>
      </c>
      <c r="G67" s="83">
        <v>5.2962267157589267</v>
      </c>
      <c r="H67" s="83">
        <v>0.57497386687969965</v>
      </c>
      <c r="I67" s="83">
        <v>535</v>
      </c>
      <c r="J67" s="83">
        <v>74.062647716239198</v>
      </c>
      <c r="K67" s="25"/>
    </row>
    <row r="68" spans="1:11" x14ac:dyDescent="0.2">
      <c r="A68" s="99" t="str">
        <f t="shared" si="39"/>
        <v>2011_4_f51_1</v>
      </c>
      <c r="B68" s="83" t="s">
        <v>55</v>
      </c>
      <c r="C68" s="83" t="s">
        <v>310</v>
      </c>
      <c r="D68" s="83">
        <v>2.5221047688517889E-3</v>
      </c>
      <c r="E68" s="83">
        <v>0.14500186765084919</v>
      </c>
      <c r="F68" s="83">
        <v>4.1588283272270159</v>
      </c>
      <c r="G68" s="83">
        <v>3.3076153408240629</v>
      </c>
      <c r="H68" s="83">
        <v>0.39291763133013075</v>
      </c>
      <c r="I68" s="83">
        <v>556.00000000000011</v>
      </c>
      <c r="J68" s="83">
        <v>49.250168978739737</v>
      </c>
      <c r="K68" s="25"/>
    </row>
    <row r="69" spans="1:11" x14ac:dyDescent="0.2">
      <c r="A69" s="99" t="str">
        <f t="shared" si="39"/>
        <v>2011_4_f51_6</v>
      </c>
      <c r="B69" s="83" t="s">
        <v>55</v>
      </c>
      <c r="C69" s="83" t="s">
        <v>312</v>
      </c>
      <c r="D69" s="83">
        <v>4.8247652010393029E-2</v>
      </c>
      <c r="E69" s="83">
        <v>0.25746547132325021</v>
      </c>
      <c r="F69" s="83">
        <v>5.952330238942948</v>
      </c>
      <c r="G69" s="83">
        <v>4.805125157262875</v>
      </c>
      <c r="H69" s="83">
        <v>0.88220782579605617</v>
      </c>
      <c r="I69" s="83">
        <v>523.00000000000011</v>
      </c>
      <c r="J69" s="83">
        <v>52.033354612038117</v>
      </c>
      <c r="K69" s="25"/>
    </row>
    <row r="70" spans="1:11" x14ac:dyDescent="0.2">
      <c r="A70" s="99" t="str">
        <f t="shared" si="39"/>
        <v>2011_4_f51_7</v>
      </c>
      <c r="B70" s="83" t="s">
        <v>55</v>
      </c>
      <c r="C70" s="83" t="s">
        <v>313</v>
      </c>
      <c r="D70" s="83">
        <v>0.13855980985627808</v>
      </c>
      <c r="E70" s="83">
        <v>7.209344529352796</v>
      </c>
      <c r="F70" s="83">
        <v>12.185041136344438</v>
      </c>
      <c r="G70" s="83">
        <v>1.7294759906413637</v>
      </c>
      <c r="H70" s="83">
        <v>0</v>
      </c>
      <c r="I70" s="83">
        <v>515.00000000000011</v>
      </c>
      <c r="J70" s="83">
        <v>-27.075882055940919</v>
      </c>
      <c r="K70" s="25"/>
    </row>
    <row r="71" spans="1:11" x14ac:dyDescent="0.2">
      <c r="A71" s="99" t="str">
        <f t="shared" si="39"/>
        <v>2011_4_f52_1</v>
      </c>
      <c r="B71" s="83" t="s">
        <v>55</v>
      </c>
      <c r="C71" s="83" t="s">
        <v>311</v>
      </c>
      <c r="D71" s="83">
        <v>8.1196811530873693E-3</v>
      </c>
      <c r="E71" s="83">
        <v>0.34691456113368913</v>
      </c>
      <c r="F71" s="83">
        <v>4.751867379923234</v>
      </c>
      <c r="G71" s="83">
        <v>2.5784345183231312</v>
      </c>
      <c r="H71" s="83">
        <v>0.10160642476005628</v>
      </c>
      <c r="I71" s="83">
        <v>543</v>
      </c>
      <c r="J71" s="83">
        <v>31.058318770485471</v>
      </c>
      <c r="K71" s="25"/>
    </row>
    <row r="72" spans="1:11" x14ac:dyDescent="0.2">
      <c r="A72" s="99" t="str">
        <f t="shared" si="39"/>
        <v>2011_4_f52_6</v>
      </c>
      <c r="B72" s="83" t="s">
        <v>55</v>
      </c>
      <c r="C72" s="83" t="s">
        <v>314</v>
      </c>
      <c r="D72" s="83">
        <v>1.4942728022025434E-2</v>
      </c>
      <c r="E72" s="83">
        <v>0.63539281540506676</v>
      </c>
      <c r="F72" s="83">
        <v>6.6743657998453463</v>
      </c>
      <c r="G72" s="83">
        <v>4.2103280808998997</v>
      </c>
      <c r="H72" s="83">
        <v>0.46254896488495401</v>
      </c>
      <c r="I72" s="83">
        <v>525.00000000000011</v>
      </c>
      <c r="J72" s="83">
        <v>37.258750009900382</v>
      </c>
      <c r="K72" s="25"/>
    </row>
    <row r="73" spans="1:11" x14ac:dyDescent="0.2">
      <c r="A73" s="99" t="str">
        <f t="shared" si="39"/>
        <v>2011_4_f52_7</v>
      </c>
      <c r="B73" s="83" t="s">
        <v>55</v>
      </c>
      <c r="C73" s="83" t="s">
        <v>315</v>
      </c>
      <c r="D73" s="83">
        <v>0.44971775541278275</v>
      </c>
      <c r="E73" s="83">
        <v>9.5538425932696267</v>
      </c>
      <c r="F73" s="83">
        <v>10.401931270147367</v>
      </c>
      <c r="G73" s="83">
        <v>0.77610019682846232</v>
      </c>
      <c r="H73" s="83">
        <v>6.3077951498495932E-2</v>
      </c>
      <c r="I73" s="83">
        <v>514.00000000000011</v>
      </c>
      <c r="J73" s="83">
        <v>-44.957262734369117</v>
      </c>
      <c r="K73" s="25"/>
    </row>
    <row r="74" spans="1:11" x14ac:dyDescent="0.2">
      <c r="A74" s="99" t="str">
        <f t="shared" si="39"/>
        <v>2011_4_f9_1</v>
      </c>
      <c r="B74" s="83" t="s">
        <v>55</v>
      </c>
      <c r="C74" s="83" t="s">
        <v>4</v>
      </c>
      <c r="D74" s="83">
        <v>0</v>
      </c>
      <c r="E74" s="83">
        <v>0.48217564524510653</v>
      </c>
      <c r="F74" s="83">
        <v>4.1155319876649594</v>
      </c>
      <c r="G74" s="83">
        <v>2.2091401052857389</v>
      </c>
      <c r="H74" s="83">
        <v>7.1643859345227781E-2</v>
      </c>
      <c r="I74" s="83">
        <v>525</v>
      </c>
      <c r="J74" s="83">
        <v>27.189859174934188</v>
      </c>
      <c r="K74" s="25"/>
    </row>
    <row r="75" spans="1:11" x14ac:dyDescent="0.2">
      <c r="A75" s="99" t="str">
        <f t="shared" si="39"/>
        <v>2011_4_f9_2</v>
      </c>
      <c r="B75" s="83" t="s">
        <v>55</v>
      </c>
      <c r="C75" s="83" t="s">
        <v>5</v>
      </c>
      <c r="D75" s="83">
        <v>9.3105557930966178E-3</v>
      </c>
      <c r="E75" s="83">
        <v>0.48565530635803306</v>
      </c>
      <c r="F75" s="83">
        <v>4.4738692395247739</v>
      </c>
      <c r="G75" s="83">
        <v>3.2979035462428969</v>
      </c>
      <c r="H75" s="83">
        <v>0.10268321983288113</v>
      </c>
      <c r="I75" s="83">
        <v>533</v>
      </c>
      <c r="J75" s="83">
        <v>35.832744666867498</v>
      </c>
      <c r="K75" s="25"/>
    </row>
    <row r="76" spans="1:11" x14ac:dyDescent="0.2">
      <c r="A76" s="99" t="str">
        <f t="shared" si="39"/>
        <v>2011_4_InEI</v>
      </c>
      <c r="B76" s="83" t="s">
        <v>55</v>
      </c>
      <c r="C76" s="83" t="s">
        <v>107</v>
      </c>
      <c r="D76" s="83">
        <v>7.5598744397975027E-5</v>
      </c>
      <c r="E76" s="83">
        <v>2.0600403163306906E-2</v>
      </c>
      <c r="F76" s="83">
        <v>0.15365785107726779</v>
      </c>
      <c r="G76" s="83">
        <v>9.9713118346293067E-2</v>
      </c>
      <c r="H76" s="83">
        <v>2.4601555937540766E-3</v>
      </c>
      <c r="I76" s="83">
        <v>529.98809589609823</v>
      </c>
      <c r="J76" s="83">
        <v>30.336226705810926</v>
      </c>
      <c r="K76" s="25"/>
    </row>
    <row r="77" spans="1:11" x14ac:dyDescent="0.2">
      <c r="A77" s="99" t="str">
        <f t="shared" si="39"/>
        <v>2011_4_lagE</v>
      </c>
      <c r="B77" s="83" t="s">
        <v>55</v>
      </c>
      <c r="C77" s="83" t="s">
        <v>226</v>
      </c>
      <c r="D77" s="83">
        <v>7.5598744397975027E-5</v>
      </c>
      <c r="E77" s="83">
        <v>8.1157644712247078E-3</v>
      </c>
      <c r="F77" s="83">
        <v>9.4905931071662855E-2</v>
      </c>
      <c r="G77" s="83">
        <v>0.15812350411446074</v>
      </c>
      <c r="H77" s="83">
        <v>1.5881244352737762E-2</v>
      </c>
      <c r="I77" s="83">
        <v>532.83310025679157</v>
      </c>
      <c r="J77" s="83">
        <v>65.542292310285276</v>
      </c>
      <c r="K77" s="25"/>
    </row>
    <row r="78" spans="1:11" x14ac:dyDescent="0.2">
      <c r="A78" s="99" t="str">
        <f t="shared" si="39"/>
        <v>2012_2_f12_3</v>
      </c>
      <c r="B78" s="83" t="s">
        <v>56</v>
      </c>
      <c r="C78" s="83" t="s">
        <v>3</v>
      </c>
      <c r="D78" s="83">
        <v>1.2194151940442434E-2</v>
      </c>
      <c r="E78" s="83">
        <v>0.86779546304503674</v>
      </c>
      <c r="F78" s="83">
        <v>7.7615368676490339</v>
      </c>
      <c r="G78" s="83">
        <v>3.44328368796997</v>
      </c>
      <c r="H78" s="83">
        <v>0.30391996209686695</v>
      </c>
      <c r="I78" s="83">
        <v>547.84112149532598</v>
      </c>
      <c r="J78" s="83">
        <v>25.498495902331669</v>
      </c>
      <c r="K78" s="25"/>
    </row>
    <row r="79" spans="1:11" x14ac:dyDescent="0.2">
      <c r="A79" s="99" t="str">
        <f t="shared" si="39"/>
        <v>2012_2_f4_1</v>
      </c>
      <c r="B79" s="83" t="s">
        <v>56</v>
      </c>
      <c r="C79" s="83" t="s">
        <v>43</v>
      </c>
      <c r="D79" s="83">
        <v>1.3130088342283042E-2</v>
      </c>
      <c r="E79" s="83">
        <v>0.17055257231941798</v>
      </c>
      <c r="F79" s="83">
        <v>1.6996119544576669</v>
      </c>
      <c r="G79" s="83">
        <v>4.3695891826050666</v>
      </c>
      <c r="H79" s="83">
        <v>0.62676364837278287</v>
      </c>
      <c r="I79" s="83">
        <v>556.83177570093324</v>
      </c>
      <c r="J79" s="83">
        <v>78.874735556761095</v>
      </c>
      <c r="K79" s="25"/>
    </row>
    <row r="80" spans="1:11" x14ac:dyDescent="0.2">
      <c r="A80" s="99" t="str">
        <f t="shared" si="39"/>
        <v>2012_2_f4_2</v>
      </c>
      <c r="B80" s="83" t="s">
        <v>56</v>
      </c>
      <c r="C80" s="83" t="s">
        <v>44</v>
      </c>
      <c r="D80" s="83">
        <v>1.2485302686480383E-2</v>
      </c>
      <c r="E80" s="83">
        <v>5.4056134473982581E-2</v>
      </c>
      <c r="F80" s="83">
        <v>2.3042526240866965</v>
      </c>
      <c r="G80" s="83">
        <v>5.4808485636520734</v>
      </c>
      <c r="H80" s="83">
        <v>0.90026551024803625</v>
      </c>
      <c r="I80" s="83">
        <v>581.83177570093312</v>
      </c>
      <c r="J80" s="83">
        <v>82.294657725860688</v>
      </c>
      <c r="K80" s="25"/>
    </row>
    <row r="81" spans="1:11" x14ac:dyDescent="0.2">
      <c r="A81" s="99" t="str">
        <f t="shared" si="39"/>
        <v>2012_2_f4_3</v>
      </c>
      <c r="B81" s="83" t="s">
        <v>56</v>
      </c>
      <c r="C81" s="83" t="s">
        <v>100</v>
      </c>
      <c r="D81" s="83">
        <v>0</v>
      </c>
      <c r="E81" s="83">
        <v>0.10249867341220845</v>
      </c>
      <c r="F81" s="83">
        <v>1.6508116093375127</v>
      </c>
      <c r="G81" s="83">
        <v>7.3290227572768929</v>
      </c>
      <c r="H81" s="83">
        <v>2.7650073146653789</v>
      </c>
      <c r="I81" s="83">
        <v>525.86915887850557</v>
      </c>
      <c r="J81" s="83">
        <v>107.6742824235937</v>
      </c>
      <c r="K81" s="25"/>
    </row>
    <row r="82" spans="1:11" x14ac:dyDescent="0.2">
      <c r="A82" s="99" t="str">
        <f t="shared" si="39"/>
        <v>2012_2_f4_4</v>
      </c>
      <c r="B82" s="83" t="s">
        <v>56</v>
      </c>
      <c r="C82" s="83" t="s">
        <v>102</v>
      </c>
      <c r="D82" s="83">
        <v>0</v>
      </c>
      <c r="E82" s="83">
        <v>2.2387956326363869</v>
      </c>
      <c r="F82" s="83">
        <v>10.364510537142825</v>
      </c>
      <c r="G82" s="83">
        <v>7.4095249580310867</v>
      </c>
      <c r="H82" s="83">
        <v>0.419937393902309</v>
      </c>
      <c r="I82" s="83">
        <v>482.87850467289798</v>
      </c>
      <c r="J82" s="83">
        <v>29.416493936258458</v>
      </c>
      <c r="K82" s="25"/>
    </row>
    <row r="83" spans="1:11" x14ac:dyDescent="0.2">
      <c r="A83" s="99" t="str">
        <f t="shared" si="39"/>
        <v>2012_2_f60_1</v>
      </c>
      <c r="B83" s="83" t="s">
        <v>56</v>
      </c>
      <c r="C83" s="83" t="s">
        <v>109</v>
      </c>
      <c r="D83" s="83">
        <v>2.094075743805807E-2</v>
      </c>
      <c r="E83" s="83">
        <v>0.39125041501712648</v>
      </c>
      <c r="F83" s="83">
        <v>6.5128814510806476</v>
      </c>
      <c r="G83" s="83">
        <v>5.0079120054987021</v>
      </c>
      <c r="H83" s="83">
        <v>0.49632966197991285</v>
      </c>
      <c r="I83" s="83">
        <v>548.85046728971929</v>
      </c>
      <c r="J83" s="83">
        <v>44.792812131158094</v>
      </c>
      <c r="K83" s="25"/>
    </row>
    <row r="84" spans="1:11" x14ac:dyDescent="0.2">
      <c r="A84" s="99" t="str">
        <f t="shared" si="39"/>
        <v>2012_2_f61_1</v>
      </c>
      <c r="B84" s="83" t="s">
        <v>56</v>
      </c>
      <c r="C84" s="83" t="s">
        <v>110</v>
      </c>
      <c r="D84" s="83">
        <v>1.9330040479815798E-2</v>
      </c>
      <c r="E84" s="83">
        <v>4.581947800022836</v>
      </c>
      <c r="F84" s="83">
        <v>14.7258013807163</v>
      </c>
      <c r="G84" s="83">
        <v>2.1432153010441164</v>
      </c>
      <c r="H84" s="83">
        <v>0</v>
      </c>
      <c r="I84" s="83">
        <v>507.85046728971901</v>
      </c>
      <c r="J84" s="83">
        <v>-11.538698630191044</v>
      </c>
      <c r="K84" s="25"/>
    </row>
    <row r="85" spans="1:11" x14ac:dyDescent="0.2">
      <c r="A85" s="99" t="str">
        <f t="shared" si="39"/>
        <v>2012_2_f61_2</v>
      </c>
      <c r="B85" s="83" t="s">
        <v>56</v>
      </c>
      <c r="C85" s="83" t="s">
        <v>111</v>
      </c>
      <c r="D85" s="83">
        <v>7.5351877297879455E-2</v>
      </c>
      <c r="E85" s="83">
        <v>9.2388856664052934</v>
      </c>
      <c r="F85" s="83">
        <v>11.124415874835</v>
      </c>
      <c r="G85" s="83">
        <v>1.0953132543543658</v>
      </c>
      <c r="H85" s="83">
        <v>0</v>
      </c>
      <c r="I85" s="83">
        <v>506.85046728971901</v>
      </c>
      <c r="J85" s="83">
        <v>-38.517177502126046</v>
      </c>
      <c r="K85" s="25"/>
    </row>
    <row r="86" spans="1:11" x14ac:dyDescent="0.2">
      <c r="A86" s="99" t="str">
        <f t="shared" si="39"/>
        <v>2012_2_f9_1</v>
      </c>
      <c r="B86" s="83" t="s">
        <v>56</v>
      </c>
      <c r="C86" s="83" t="s">
        <v>4</v>
      </c>
      <c r="D86" s="83">
        <v>2.2726485362896242E-2</v>
      </c>
      <c r="E86" s="83">
        <v>0.27237138402910094</v>
      </c>
      <c r="F86" s="83">
        <v>3.6753378255788873</v>
      </c>
      <c r="G86" s="83">
        <v>2.7672751497059322</v>
      </c>
      <c r="H86" s="83">
        <v>0.10950978693919972</v>
      </c>
      <c r="I86" s="83">
        <v>552.83177570093324</v>
      </c>
      <c r="J86" s="83">
        <v>38.971584419350755</v>
      </c>
      <c r="K86" s="25"/>
    </row>
    <row r="87" spans="1:11" x14ac:dyDescent="0.2">
      <c r="A87" s="99" t="str">
        <f t="shared" si="39"/>
        <v>2012_2_f9_2</v>
      </c>
      <c r="B87" s="83" t="s">
        <v>56</v>
      </c>
      <c r="C87" s="83" t="s">
        <v>5</v>
      </c>
      <c r="D87" s="83">
        <v>3.2357997182565295E-3</v>
      </c>
      <c r="E87" s="83">
        <v>0.33210745180302975</v>
      </c>
      <c r="F87" s="83">
        <v>4.4784690683695452</v>
      </c>
      <c r="G87" s="83">
        <v>3.7288157010772962</v>
      </c>
      <c r="H87" s="83">
        <v>8.7099486284107935E-2</v>
      </c>
      <c r="I87" s="83">
        <v>573.83177570093335</v>
      </c>
      <c r="J87" s="83">
        <v>41.304150327000414</v>
      </c>
      <c r="K87" s="25"/>
    </row>
    <row r="88" spans="1:11" x14ac:dyDescent="0.2">
      <c r="A88" s="99" t="str">
        <f t="shared" si="39"/>
        <v>2012_2_f9_3</v>
      </c>
      <c r="B88" s="83" t="s">
        <v>56</v>
      </c>
      <c r="C88" s="83" t="s">
        <v>6</v>
      </c>
      <c r="D88" s="83">
        <v>0</v>
      </c>
      <c r="E88" s="83">
        <v>0.27779568343408145</v>
      </c>
      <c r="F88" s="83">
        <v>4.1235660890690768</v>
      </c>
      <c r="G88" s="83">
        <v>6.5596620215794035</v>
      </c>
      <c r="H88" s="83">
        <v>0.79300685527920234</v>
      </c>
      <c r="I88" s="83">
        <v>523.86915887850546</v>
      </c>
      <c r="J88" s="83">
        <v>66.93771935273071</v>
      </c>
      <c r="K88" s="25"/>
    </row>
    <row r="89" spans="1:11" x14ac:dyDescent="0.2">
      <c r="A89" s="99" t="str">
        <f t="shared" si="39"/>
        <v>2012_2_f9_4</v>
      </c>
      <c r="B89" s="83" t="s">
        <v>56</v>
      </c>
      <c r="C89" s="83" t="s">
        <v>7</v>
      </c>
      <c r="D89" s="83">
        <v>1.5040665503026702E-2</v>
      </c>
      <c r="E89" s="83">
        <v>5.052633201084693</v>
      </c>
      <c r="F89" s="83">
        <v>10.415792214361726</v>
      </c>
      <c r="G89" s="83">
        <v>4.9870450706288301</v>
      </c>
      <c r="H89" s="83">
        <v>0.17436030749805026</v>
      </c>
      <c r="I89" s="83">
        <v>481.887850467291</v>
      </c>
      <c r="J89" s="83">
        <v>1.2257337326405695</v>
      </c>
      <c r="K89" s="25"/>
    </row>
    <row r="90" spans="1:11" x14ac:dyDescent="0.2">
      <c r="A90" s="99" t="str">
        <f t="shared" si="39"/>
        <v>2012_2_InEI</v>
      </c>
      <c r="B90" s="83" t="s">
        <v>56</v>
      </c>
      <c r="C90" s="83" t="s">
        <v>107</v>
      </c>
      <c r="D90" s="83">
        <v>4.6182254603075725E-4</v>
      </c>
      <c r="E90" s="83">
        <v>1.1051068341554254E-2</v>
      </c>
      <c r="F90" s="83">
        <v>0.1433584667111463</v>
      </c>
      <c r="G90" s="83">
        <v>0.10851424031808213</v>
      </c>
      <c r="H90" s="83">
        <v>3.5469888423181268E-3</v>
      </c>
      <c r="I90" s="83">
        <v>566.22768432289956</v>
      </c>
      <c r="J90" s="83">
        <v>38.823849057671254</v>
      </c>
      <c r="K90" s="25"/>
    </row>
    <row r="91" spans="1:11" x14ac:dyDescent="0.2">
      <c r="A91" s="99" t="str">
        <f t="shared" si="39"/>
        <v>2012_2_InIN</v>
      </c>
      <c r="B91" s="83" t="s">
        <v>56</v>
      </c>
      <c r="C91" s="83" t="s">
        <v>113</v>
      </c>
      <c r="D91" s="83">
        <v>2.2369417863520575E-4</v>
      </c>
      <c r="E91" s="83">
        <v>0.4580634920904621</v>
      </c>
      <c r="F91" s="83">
        <v>0.99831881575646053</v>
      </c>
      <c r="G91" s="83">
        <v>0.81582773994133861</v>
      </c>
      <c r="H91" s="83">
        <v>8.4117876351530438E-2</v>
      </c>
      <c r="I91" s="83">
        <v>506.35392486016224</v>
      </c>
      <c r="J91" s="83">
        <v>22.30176534693042</v>
      </c>
      <c r="K91" s="25"/>
    </row>
    <row r="92" spans="1:11" x14ac:dyDescent="0.2">
      <c r="A92" s="99" t="str">
        <f t="shared" si="39"/>
        <v>2012_2_lagE</v>
      </c>
      <c r="B92" s="83" t="s">
        <v>56</v>
      </c>
      <c r="C92" s="83" t="s">
        <v>226</v>
      </c>
      <c r="D92" s="83">
        <v>3.2807412877822683E-4</v>
      </c>
      <c r="E92" s="83">
        <v>5.1392361944806496E-3</v>
      </c>
      <c r="F92" s="83">
        <v>6.8604519680832157E-2</v>
      </c>
      <c r="G92" s="83">
        <v>0.17011367989048426</v>
      </c>
      <c r="H92" s="83">
        <v>2.5120010443486142E-2</v>
      </c>
      <c r="I92" s="83">
        <v>572.37840836162718</v>
      </c>
      <c r="J92" s="83">
        <v>79.670968517868715</v>
      </c>
      <c r="K92" s="25"/>
    </row>
    <row r="93" spans="1:11" x14ac:dyDescent="0.2">
      <c r="A93" s="99" t="str">
        <f t="shared" si="39"/>
        <v>2012_2_lagI</v>
      </c>
      <c r="B93" s="83" t="s">
        <v>56</v>
      </c>
      <c r="C93" s="83" t="s">
        <v>227</v>
      </c>
      <c r="D93" s="83">
        <v>0</v>
      </c>
      <c r="E93" s="83">
        <v>0.1910170707262995</v>
      </c>
      <c r="F93" s="83">
        <v>0.85652702294758143</v>
      </c>
      <c r="G93" s="83">
        <v>1.0703341708757166</v>
      </c>
      <c r="H93" s="83">
        <v>0.21786188194022446</v>
      </c>
      <c r="I93" s="83">
        <v>506.6130746832003</v>
      </c>
      <c r="J93" s="83">
        <v>56.300820363349281</v>
      </c>
      <c r="K93" s="25"/>
    </row>
    <row r="94" spans="1:11" x14ac:dyDescent="0.2">
      <c r="A94" s="99" t="str">
        <f t="shared" si="39"/>
        <v>2012_4_f12_3</v>
      </c>
      <c r="B94" s="83" t="s">
        <v>57</v>
      </c>
      <c r="C94" s="83" t="s">
        <v>3</v>
      </c>
      <c r="D94" s="83">
        <v>0</v>
      </c>
      <c r="E94" s="83">
        <v>0.69726221184157644</v>
      </c>
      <c r="F94" s="83">
        <v>7.3176344257894446</v>
      </c>
      <c r="G94" s="83">
        <v>2.9049345685042924</v>
      </c>
      <c r="H94" s="83">
        <v>0</v>
      </c>
      <c r="I94" s="83">
        <v>492.72897196261755</v>
      </c>
      <c r="J94" s="83">
        <v>20.217092324855113</v>
      </c>
      <c r="K94" s="25"/>
    </row>
    <row r="95" spans="1:11" x14ac:dyDescent="0.2">
      <c r="A95" s="99" t="str">
        <f t="shared" si="39"/>
        <v>2012_4_f4_1</v>
      </c>
      <c r="B95" s="83" t="s">
        <v>57</v>
      </c>
      <c r="C95" s="83" t="s">
        <v>43</v>
      </c>
      <c r="D95" s="83">
        <v>0</v>
      </c>
      <c r="E95" s="83">
        <v>0.35423523298111903</v>
      </c>
      <c r="F95" s="83">
        <v>2.2580631777257643</v>
      </c>
      <c r="G95" s="83">
        <v>3.4517614224127442</v>
      </c>
      <c r="H95" s="83">
        <v>0.30056353213719694</v>
      </c>
      <c r="I95" s="83">
        <v>527.72897196261749</v>
      </c>
      <c r="J95" s="83">
        <v>58.112680695235007</v>
      </c>
      <c r="K95" s="25"/>
    </row>
    <row r="96" spans="1:11" x14ac:dyDescent="0.2">
      <c r="A96" s="99" t="str">
        <f t="shared" si="39"/>
        <v>2012_4_f4_2</v>
      </c>
      <c r="B96" s="83" t="s">
        <v>57</v>
      </c>
      <c r="C96" s="83" t="s">
        <v>44</v>
      </c>
      <c r="D96" s="83">
        <v>0</v>
      </c>
      <c r="E96" s="83">
        <v>0.29518283654510641</v>
      </c>
      <c r="F96" s="83">
        <v>2.7172999937138473</v>
      </c>
      <c r="G96" s="83">
        <v>4.6583971076685176</v>
      </c>
      <c r="H96" s="83">
        <v>0.5328970621611826</v>
      </c>
      <c r="I96" s="83">
        <v>549.68224299065253</v>
      </c>
      <c r="J96" s="83">
        <v>66.176937712801148</v>
      </c>
      <c r="K96" s="25"/>
    </row>
    <row r="97" spans="1:11" x14ac:dyDescent="0.2">
      <c r="A97" s="99" t="str">
        <f t="shared" si="39"/>
        <v>2012_4_f4_3</v>
      </c>
      <c r="B97" s="83" t="s">
        <v>57</v>
      </c>
      <c r="C97" s="83" t="s">
        <v>100</v>
      </c>
      <c r="D97" s="83">
        <v>0</v>
      </c>
      <c r="E97" s="83">
        <v>2.9220170658563055E-2</v>
      </c>
      <c r="F97" s="83">
        <v>2.1451258662743644</v>
      </c>
      <c r="G97" s="83">
        <v>7.1929066866080387</v>
      </c>
      <c r="H97" s="83">
        <v>2.0991909207650719</v>
      </c>
      <c r="I97" s="83">
        <v>514.73831775701012</v>
      </c>
      <c r="J97" s="83">
        <v>99.089732701226424</v>
      </c>
      <c r="K97" s="25"/>
    </row>
    <row r="98" spans="1:11" x14ac:dyDescent="0.2">
      <c r="A98" s="99" t="str">
        <f t="shared" si="39"/>
        <v>2012_4_f4_4</v>
      </c>
      <c r="B98" s="83" t="s">
        <v>57</v>
      </c>
      <c r="C98" s="83" t="s">
        <v>102</v>
      </c>
      <c r="D98" s="83">
        <v>1.7083225015783413E-2</v>
      </c>
      <c r="E98" s="83">
        <v>2.9192731021810787</v>
      </c>
      <c r="F98" s="83">
        <v>10.830412463154836</v>
      </c>
      <c r="G98" s="83">
        <v>5.5799129803702598</v>
      </c>
      <c r="H98" s="83">
        <v>0.36048607016061773</v>
      </c>
      <c r="I98" s="83">
        <v>469.76635514018619</v>
      </c>
      <c r="J98" s="83">
        <v>16.985929157890279</v>
      </c>
      <c r="K98" s="25"/>
    </row>
    <row r="99" spans="1:11" x14ac:dyDescent="0.2">
      <c r="A99" s="99" t="str">
        <f t="shared" si="39"/>
        <v>2012_4_f60_1</v>
      </c>
      <c r="B99" s="83" t="s">
        <v>57</v>
      </c>
      <c r="C99" s="83" t="s">
        <v>109</v>
      </c>
      <c r="D99" s="83">
        <v>0</v>
      </c>
      <c r="E99" s="83">
        <v>0.54944279375255478</v>
      </c>
      <c r="F99" s="83">
        <v>5.0516526809926159</v>
      </c>
      <c r="G99" s="83">
        <v>4.9789019083584174</v>
      </c>
      <c r="H99" s="83">
        <v>0.39328978944585147</v>
      </c>
      <c r="I99" s="83">
        <v>493.72897196261766</v>
      </c>
      <c r="J99" s="83">
        <v>47.533966909623082</v>
      </c>
      <c r="K99" s="25"/>
    </row>
    <row r="100" spans="1:11" x14ac:dyDescent="0.2">
      <c r="A100" s="99" t="str">
        <f t="shared" si="39"/>
        <v>2012_4_f61_1</v>
      </c>
      <c r="B100" s="83" t="s">
        <v>57</v>
      </c>
      <c r="C100" s="83" t="s">
        <v>110</v>
      </c>
      <c r="D100" s="83">
        <v>0</v>
      </c>
      <c r="E100" s="83">
        <v>6.2048527882065327</v>
      </c>
      <c r="F100" s="83">
        <v>12.387691714880427</v>
      </c>
      <c r="G100" s="83">
        <v>1.1608979834366993</v>
      </c>
      <c r="H100" s="83">
        <v>9.3457943925233621E-3</v>
      </c>
      <c r="I100" s="83">
        <v>456.78504672897196</v>
      </c>
      <c r="J100" s="83">
        <v>-25.427905944007922</v>
      </c>
      <c r="K100" s="25"/>
    </row>
    <row r="101" spans="1:11" x14ac:dyDescent="0.2">
      <c r="A101" s="99" t="str">
        <f t="shared" si="39"/>
        <v>2012_4_f61_2</v>
      </c>
      <c r="B101" s="83" t="s">
        <v>57</v>
      </c>
      <c r="C101" s="83" t="s">
        <v>111</v>
      </c>
      <c r="D101" s="83">
        <v>0.12119991087013035</v>
      </c>
      <c r="E101" s="83">
        <v>11.344002599032777</v>
      </c>
      <c r="F101" s="83">
        <v>8.0685348479395156</v>
      </c>
      <c r="G101" s="83">
        <v>0.44162566218321658</v>
      </c>
      <c r="H101" s="83">
        <v>0</v>
      </c>
      <c r="I101" s="83">
        <v>462.78504672897191</v>
      </c>
      <c r="J101" s="83">
        <v>-55.792611866012109</v>
      </c>
      <c r="K101" s="25"/>
    </row>
    <row r="102" spans="1:11" x14ac:dyDescent="0.2">
      <c r="A102" s="99" t="str">
        <f t="shared" si="39"/>
        <v>2012_4_f9_1</v>
      </c>
      <c r="B102" s="83" t="s">
        <v>57</v>
      </c>
      <c r="C102" s="83" t="s">
        <v>4</v>
      </c>
      <c r="D102" s="83">
        <v>1.877706565044171E-2</v>
      </c>
      <c r="E102" s="83">
        <v>0.53908294263200585</v>
      </c>
      <c r="F102" s="83">
        <v>3.7811361623801409</v>
      </c>
      <c r="G102" s="83">
        <v>1.9777837856214306</v>
      </c>
      <c r="H102" s="83">
        <v>2.7853802182574054E-2</v>
      </c>
      <c r="I102" s="83">
        <v>527.72897196261772</v>
      </c>
      <c r="J102" s="83">
        <v>22.961992315310415</v>
      </c>
      <c r="K102" s="25"/>
    </row>
    <row r="103" spans="1:11" x14ac:dyDescent="0.2">
      <c r="A103" s="99" t="str">
        <f t="shared" si="39"/>
        <v>2012_4_f9_2</v>
      </c>
      <c r="B103" s="83" t="s">
        <v>57</v>
      </c>
      <c r="C103" s="83" t="s">
        <v>5</v>
      </c>
      <c r="D103" s="83">
        <v>0</v>
      </c>
      <c r="E103" s="83">
        <v>0.68060571432818351</v>
      </c>
      <c r="F103" s="83">
        <v>4.7347008624979834</v>
      </c>
      <c r="G103" s="83">
        <v>2.7261566463197573</v>
      </c>
      <c r="H103" s="83">
        <v>4.8628575011157096E-2</v>
      </c>
      <c r="I103" s="83">
        <v>546.71028037383155</v>
      </c>
      <c r="J103" s="83">
        <v>26.163419590682224</v>
      </c>
      <c r="K103" s="25"/>
    </row>
    <row r="104" spans="1:11" x14ac:dyDescent="0.2">
      <c r="A104" s="99" t="str">
        <f t="shared" si="39"/>
        <v>2012_4_f9_3</v>
      </c>
      <c r="B104" s="83" t="s">
        <v>57</v>
      </c>
      <c r="C104" s="83" t="s">
        <v>6</v>
      </c>
      <c r="D104" s="83">
        <v>0</v>
      </c>
      <c r="E104" s="83">
        <v>0.35096657570866496</v>
      </c>
      <c r="F104" s="83">
        <v>4.9724227871026025</v>
      </c>
      <c r="G104" s="83">
        <v>5.7468846058065068</v>
      </c>
      <c r="H104" s="83">
        <v>0.41130169360506108</v>
      </c>
      <c r="I104" s="83">
        <v>514.73831775701012</v>
      </c>
      <c r="J104" s="83">
        <v>54.160871297207095</v>
      </c>
      <c r="K104" s="25"/>
    </row>
    <row r="105" spans="1:11" x14ac:dyDescent="0.2">
      <c r="A105" s="99" t="str">
        <f t="shared" si="39"/>
        <v>2012_4_f9_4</v>
      </c>
      <c r="B105" s="83" t="s">
        <v>57</v>
      </c>
      <c r="C105" s="83" t="s">
        <v>7</v>
      </c>
      <c r="D105" s="83">
        <v>4.3135143164853118E-2</v>
      </c>
      <c r="E105" s="83">
        <v>6.1106486781341403</v>
      </c>
      <c r="F105" s="83">
        <v>11.21443194111875</v>
      </c>
      <c r="G105" s="83">
        <v>2.1989496350291482</v>
      </c>
      <c r="H105" s="83">
        <v>0</v>
      </c>
      <c r="I105" s="83">
        <v>471.75700934579322</v>
      </c>
      <c r="J105" s="83">
        <v>-20.432031151309989</v>
      </c>
      <c r="K105" s="25"/>
    </row>
    <row r="106" spans="1:11" x14ac:dyDescent="0.2">
      <c r="A106" s="99" t="str">
        <f t="shared" si="39"/>
        <v>2012_4_InEI</v>
      </c>
      <c r="B106" s="83" t="s">
        <v>57</v>
      </c>
      <c r="C106" s="83" t="s">
        <v>107</v>
      </c>
      <c r="D106" s="83">
        <v>4.2706254426630409E-4</v>
      </c>
      <c r="E106" s="83">
        <v>2.2743155511378517E-2</v>
      </c>
      <c r="F106" s="83">
        <v>0.14471765878451959</v>
      </c>
      <c r="G106" s="83">
        <v>7.7423549440623879E-2</v>
      </c>
      <c r="H106" s="83">
        <v>1.0351529649275286E-3</v>
      </c>
      <c r="I106" s="83">
        <v>539.61647116682434</v>
      </c>
      <c r="J106" s="83">
        <v>22.690217555168225</v>
      </c>
      <c r="K106" s="25"/>
    </row>
    <row r="107" spans="1:11" x14ac:dyDescent="0.2">
      <c r="A107" s="99" t="str">
        <f t="shared" si="39"/>
        <v>2012_4_InIN</v>
      </c>
      <c r="B107" s="83" t="s">
        <v>57</v>
      </c>
      <c r="C107" s="83" t="s">
        <v>113</v>
      </c>
      <c r="D107" s="83">
        <v>7.5970576659224807E-4</v>
      </c>
      <c r="E107" s="83">
        <v>0.50755595868745162</v>
      </c>
      <c r="F107" s="83">
        <v>1.1471592698006976</v>
      </c>
      <c r="G107" s="83">
        <v>0.53305098674814344</v>
      </c>
      <c r="H107" s="83">
        <v>2.1228081915338586E-2</v>
      </c>
      <c r="I107" s="83">
        <v>494.0556015402467</v>
      </c>
      <c r="J107" s="83">
        <v>3.0062975458107117</v>
      </c>
      <c r="K107" s="25"/>
    </row>
    <row r="108" spans="1:11" x14ac:dyDescent="0.2">
      <c r="A108" s="99" t="str">
        <f t="shared" si="39"/>
        <v>2012_4_lagE</v>
      </c>
      <c r="B108" s="83" t="s">
        <v>57</v>
      </c>
      <c r="C108" s="83" t="s">
        <v>226</v>
      </c>
      <c r="D108" s="83">
        <v>0</v>
      </c>
      <c r="E108" s="83">
        <v>1.3445157862741055E-2</v>
      </c>
      <c r="F108" s="83">
        <v>8.7604175128744077E-2</v>
      </c>
      <c r="G108" s="83">
        <v>0.13365445349751004</v>
      </c>
      <c r="H108" s="83">
        <v>1.2230457604531272E-2</v>
      </c>
      <c r="I108" s="83">
        <v>540.57774676265706</v>
      </c>
      <c r="J108" s="83">
        <v>58.586532368122114</v>
      </c>
      <c r="K108" s="25"/>
    </row>
    <row r="109" spans="1:11" x14ac:dyDescent="0.2">
      <c r="A109" s="99" t="str">
        <f t="shared" si="39"/>
        <v>2012_4_lagI</v>
      </c>
      <c r="B109" s="83" t="s">
        <v>57</v>
      </c>
      <c r="C109" s="83" t="s">
        <v>227</v>
      </c>
      <c r="D109" s="83">
        <v>1.8550044392552439E-4</v>
      </c>
      <c r="E109" s="83">
        <v>0.23601677232395238</v>
      </c>
      <c r="F109" s="83">
        <v>0.91704971069917174</v>
      </c>
      <c r="G109" s="83">
        <v>0.89046609765701878</v>
      </c>
      <c r="H109" s="83">
        <v>0.17339590251111231</v>
      </c>
      <c r="I109" s="83">
        <v>494.11730676165399</v>
      </c>
      <c r="J109" s="83">
        <v>45.142926202937602</v>
      </c>
      <c r="K109" s="25"/>
    </row>
    <row r="110" spans="1:11" x14ac:dyDescent="0.2">
      <c r="A110" s="99" t="str">
        <f t="shared" si="39"/>
        <v>2013_2_f12_3</v>
      </c>
      <c r="B110" s="83" t="s">
        <v>58</v>
      </c>
      <c r="C110" s="83" t="s">
        <v>3</v>
      </c>
      <c r="D110" s="83">
        <v>9.3457943925233673E-3</v>
      </c>
      <c r="E110" s="83">
        <v>0.81487342272557517</v>
      </c>
      <c r="F110" s="83">
        <v>9.0323491198600276</v>
      </c>
      <c r="G110" s="83">
        <v>4.8901203701990559</v>
      </c>
      <c r="H110" s="83">
        <v>9.3457943925233673E-3</v>
      </c>
      <c r="I110" s="83">
        <v>658.4485981308419</v>
      </c>
      <c r="J110" s="83">
        <v>27.617494029577987</v>
      </c>
      <c r="K110" s="25"/>
    </row>
    <row r="111" spans="1:11" x14ac:dyDescent="0.2">
      <c r="A111" s="99" t="str">
        <f t="shared" si="39"/>
        <v>2013_2_f4_1</v>
      </c>
      <c r="B111" s="83" t="s">
        <v>58</v>
      </c>
      <c r="C111" s="83" t="s">
        <v>43</v>
      </c>
      <c r="D111" s="83">
        <v>2.2726485362896242E-2</v>
      </c>
      <c r="E111" s="83">
        <v>0.64468270760922186</v>
      </c>
      <c r="F111" s="83">
        <v>2.6831774826739347</v>
      </c>
      <c r="G111" s="83">
        <v>4.4271016705222968</v>
      </c>
      <c r="H111" s="83">
        <v>0.30220216249993931</v>
      </c>
      <c r="I111" s="83">
        <v>670.48598130841197</v>
      </c>
      <c r="J111" s="83">
        <v>53.730558756082658</v>
      </c>
      <c r="K111" s="25"/>
    </row>
    <row r="112" spans="1:11" x14ac:dyDescent="0.2">
      <c r="A112" s="99" t="str">
        <f t="shared" si="39"/>
        <v>2013_2_f4_2</v>
      </c>
      <c r="B112" s="83" t="s">
        <v>58</v>
      </c>
      <c r="C112" s="83" t="s">
        <v>44</v>
      </c>
      <c r="D112" s="83">
        <v>0</v>
      </c>
      <c r="E112" s="83">
        <v>0.3596607615615966</v>
      </c>
      <c r="F112" s="83">
        <v>3.4331477726245883</v>
      </c>
      <c r="G112" s="83">
        <v>6.1045070771393801</v>
      </c>
      <c r="H112" s="83">
        <v>0.40140009485472516</v>
      </c>
      <c r="I112" s="83">
        <v>687.43925233644904</v>
      </c>
      <c r="J112" s="83">
        <v>63.577310920020544</v>
      </c>
      <c r="K112" s="25"/>
    </row>
    <row r="113" spans="1:11" x14ac:dyDescent="0.2">
      <c r="A113" s="99" t="str">
        <f t="shared" si="39"/>
        <v>2013_2_f4_3</v>
      </c>
      <c r="B113" s="83" t="s">
        <v>58</v>
      </c>
      <c r="C113" s="83" t="s">
        <v>100</v>
      </c>
      <c r="D113" s="83">
        <v>0</v>
      </c>
      <c r="E113" s="83">
        <v>0.12285881846563179</v>
      </c>
      <c r="F113" s="83">
        <v>2.9328410544892236</v>
      </c>
      <c r="G113" s="83">
        <v>9.3437044218016769</v>
      </c>
      <c r="H113" s="83">
        <v>1.8602393663962757</v>
      </c>
      <c r="I113" s="83">
        <v>633.46728971962625</v>
      </c>
      <c r="J113" s="83">
        <v>90.754892924739238</v>
      </c>
      <c r="K113" s="25"/>
    </row>
    <row r="114" spans="1:11" x14ac:dyDescent="0.2">
      <c r="A114" s="99" t="str">
        <f t="shared" si="39"/>
        <v>2013_2_f4_4</v>
      </c>
      <c r="B114" s="83" t="s">
        <v>58</v>
      </c>
      <c r="C114" s="83" t="s">
        <v>102</v>
      </c>
      <c r="D114" s="83">
        <v>1.4056523192334832E-2</v>
      </c>
      <c r="E114" s="83">
        <v>3.8223578356018968</v>
      </c>
      <c r="F114" s="83">
        <v>15.387575710930442</v>
      </c>
      <c r="G114" s="83">
        <v>6.1742885315749811</v>
      </c>
      <c r="H114" s="83">
        <v>0.13725999925725108</v>
      </c>
      <c r="I114" s="83">
        <v>584.50467289719529</v>
      </c>
      <c r="J114" s="83">
        <v>10.175378278671786</v>
      </c>
      <c r="K114" s="25"/>
    </row>
    <row r="115" spans="1:11" x14ac:dyDescent="0.2">
      <c r="A115" s="99" t="str">
        <f t="shared" si="39"/>
        <v>2013_2_f60_1</v>
      </c>
      <c r="B115" s="83" t="s">
        <v>58</v>
      </c>
      <c r="C115" s="83" t="s">
        <v>109</v>
      </c>
      <c r="D115" s="83">
        <v>0</v>
      </c>
      <c r="E115" s="83">
        <v>0.44400745644445033</v>
      </c>
      <c r="F115" s="83">
        <v>6.802220459715838</v>
      </c>
      <c r="G115" s="83">
        <v>7.021778734024803</v>
      </c>
      <c r="H115" s="83">
        <v>0.51987566678750685</v>
      </c>
      <c r="I115" s="83">
        <v>661.43925233644927</v>
      </c>
      <c r="J115" s="83">
        <v>51.511923396986013</v>
      </c>
      <c r="K115" s="25"/>
    </row>
    <row r="116" spans="1:11" x14ac:dyDescent="0.2">
      <c r="A116" s="99" t="str">
        <f t="shared" si="39"/>
        <v>2013_2_f61_1</v>
      </c>
      <c r="B116" s="83" t="s">
        <v>58</v>
      </c>
      <c r="C116" s="83" t="s">
        <v>110</v>
      </c>
      <c r="D116" s="83">
        <v>0.26581126750102124</v>
      </c>
      <c r="E116" s="83">
        <v>8.972349505707534</v>
      </c>
      <c r="F116" s="83">
        <v>17.045875461484812</v>
      </c>
      <c r="G116" s="83">
        <v>1.09931559505468</v>
      </c>
      <c r="H116" s="83">
        <v>4.3023730827793663E-2</v>
      </c>
      <c r="I116" s="83">
        <v>622.46728971962625</v>
      </c>
      <c r="J116" s="83">
        <v>-30.330690125737682</v>
      </c>
      <c r="K116" s="25"/>
    </row>
    <row r="117" spans="1:11" x14ac:dyDescent="0.2">
      <c r="A117" s="99" t="str">
        <f t="shared" si="39"/>
        <v>2013_2_f61_2</v>
      </c>
      <c r="B117" s="83" t="s">
        <v>58</v>
      </c>
      <c r="C117" s="83" t="s">
        <v>111</v>
      </c>
      <c r="D117" s="83">
        <v>0.72191341838386824</v>
      </c>
      <c r="E117" s="83">
        <v>16.700641132879511</v>
      </c>
      <c r="F117" s="83">
        <v>9.0269532994885111</v>
      </c>
      <c r="G117" s="83">
        <v>0.75960792575565117</v>
      </c>
      <c r="H117" s="83">
        <v>4.3023730827793663E-2</v>
      </c>
      <c r="I117" s="83">
        <v>619.47663551401888</v>
      </c>
      <c r="J117" s="83">
        <v>-63.476897208675162</v>
      </c>
      <c r="K117" s="25"/>
    </row>
    <row r="118" spans="1:11" x14ac:dyDescent="0.2">
      <c r="A118" s="99" t="str">
        <f t="shared" si="39"/>
        <v>2013_2_f9_1</v>
      </c>
      <c r="B118" s="83" t="s">
        <v>58</v>
      </c>
      <c r="C118" s="83" t="s">
        <v>4</v>
      </c>
      <c r="D118" s="83">
        <v>2.2726485362896242E-2</v>
      </c>
      <c r="E118" s="83">
        <v>0.71142556956246539</v>
      </c>
      <c r="F118" s="83">
        <v>4.5745590510772809</v>
      </c>
      <c r="G118" s="83">
        <v>2.6818670867120695</v>
      </c>
      <c r="H118" s="83">
        <v>6.8629828512038804E-2</v>
      </c>
      <c r="I118" s="83">
        <v>668.48598130841174</v>
      </c>
      <c r="J118" s="83">
        <v>25.588720355849297</v>
      </c>
      <c r="K118" s="25"/>
    </row>
    <row r="119" spans="1:11" x14ac:dyDescent="0.2">
      <c r="A119" s="99" t="str">
        <f t="shared" si="39"/>
        <v>2013_2_f9_2</v>
      </c>
      <c r="B119" s="83" t="s">
        <v>58</v>
      </c>
      <c r="C119" s="83" t="s">
        <v>5</v>
      </c>
      <c r="D119" s="83">
        <v>1.724742302655603E-2</v>
      </c>
      <c r="E119" s="83">
        <v>0.70681223565050233</v>
      </c>
      <c r="F119" s="83">
        <v>6.0003271801617695</v>
      </c>
      <c r="G119" s="83">
        <v>3.3365992192409668</v>
      </c>
      <c r="H119" s="83">
        <v>0.11043400917560349</v>
      </c>
      <c r="I119" s="83">
        <v>680.45794392523453</v>
      </c>
      <c r="J119" s="83">
        <v>27.686990973409447</v>
      </c>
      <c r="K119" s="25"/>
    </row>
    <row r="120" spans="1:11" x14ac:dyDescent="0.2">
      <c r="A120" s="99" t="str">
        <f t="shared" si="39"/>
        <v>2013_2_f9_3</v>
      </c>
      <c r="B120" s="83" t="s">
        <v>58</v>
      </c>
      <c r="C120" s="83" t="s">
        <v>6</v>
      </c>
      <c r="D120" s="83">
        <v>0</v>
      </c>
      <c r="E120" s="83">
        <v>0.31562654997495404</v>
      </c>
      <c r="F120" s="83">
        <v>6.7030785286411403</v>
      </c>
      <c r="G120" s="83">
        <v>6.9435047627257687</v>
      </c>
      <c r="H120" s="83">
        <v>0.29815835920743367</v>
      </c>
      <c r="I120" s="83">
        <v>634.46728971962625</v>
      </c>
      <c r="J120" s="83">
        <v>50.659245466659208</v>
      </c>
      <c r="K120" s="25"/>
    </row>
    <row r="121" spans="1:11" x14ac:dyDescent="0.2">
      <c r="A121" s="99" t="str">
        <f t="shared" si="39"/>
        <v>2013_2_f9_4</v>
      </c>
      <c r="B121" s="83" t="s">
        <v>58</v>
      </c>
      <c r="C121" s="83" t="s">
        <v>7</v>
      </c>
      <c r="D121" s="83">
        <v>3.2296735826771499E-2</v>
      </c>
      <c r="E121" s="83">
        <v>8.2461066247302721</v>
      </c>
      <c r="F121" s="83">
        <v>14.88629446905426</v>
      </c>
      <c r="G121" s="83">
        <v>2.3378441504531615</v>
      </c>
      <c r="H121" s="83">
        <v>6.2075240464960824E-2</v>
      </c>
      <c r="I121" s="83">
        <v>585.50467289719529</v>
      </c>
      <c r="J121" s="83">
        <v>-22.878126492361421</v>
      </c>
      <c r="K121" s="25"/>
    </row>
    <row r="122" spans="1:11" x14ac:dyDescent="0.2">
      <c r="A122" s="99" t="str">
        <f t="shared" si="39"/>
        <v>2013_2_InEI</v>
      </c>
      <c r="B122" s="83" t="s">
        <v>58</v>
      </c>
      <c r="C122" s="83" t="s">
        <v>107</v>
      </c>
      <c r="D122" s="83">
        <v>7.9895667596416135E-4</v>
      </c>
      <c r="E122" s="83">
        <v>2.776539317595364E-2</v>
      </c>
      <c r="F122" s="83">
        <v>0.182184784745654</v>
      </c>
      <c r="G122" s="83">
        <v>9.874972357990093E-2</v>
      </c>
      <c r="H122" s="83">
        <v>3.3976142773037635E-3</v>
      </c>
      <c r="I122" s="83">
        <v>676.10130205048256</v>
      </c>
      <c r="J122" s="83">
        <v>24.347236965938361</v>
      </c>
      <c r="K122" s="25"/>
    </row>
    <row r="123" spans="1:11" x14ac:dyDescent="0.2">
      <c r="A123" s="99" t="str">
        <f t="shared" si="39"/>
        <v>2013_2_InIN</v>
      </c>
      <c r="B123" s="83" t="s">
        <v>58</v>
      </c>
      <c r="C123" s="83" t="s">
        <v>113</v>
      </c>
      <c r="D123" s="83">
        <v>7.1003224351952245E-4</v>
      </c>
      <c r="E123" s="83">
        <v>0.72237900069851124</v>
      </c>
      <c r="F123" s="83">
        <v>1.6107212856950504</v>
      </c>
      <c r="G123" s="83">
        <v>0.56711013088502504</v>
      </c>
      <c r="H123" s="83">
        <v>1.9183725607686584E-2</v>
      </c>
      <c r="I123" s="83">
        <v>615.77981744977353</v>
      </c>
      <c r="J123" s="83">
        <v>-4.0519610256676168</v>
      </c>
      <c r="K123" s="25"/>
    </row>
    <row r="124" spans="1:11" x14ac:dyDescent="0.2">
      <c r="A124" s="99" t="str">
        <f t="shared" si="39"/>
        <v>2013_2_lagE</v>
      </c>
      <c r="B124" s="83" t="s">
        <v>58</v>
      </c>
      <c r="C124" s="83" t="s">
        <v>226</v>
      </c>
      <c r="D124" s="83">
        <v>4.5423322195532116E-4</v>
      </c>
      <c r="E124" s="83">
        <v>2.119271023347016E-2</v>
      </c>
      <c r="F124" s="83">
        <v>0.1077577483623358</v>
      </c>
      <c r="G124" s="83">
        <v>0.17670041933855729</v>
      </c>
      <c r="H124" s="83">
        <v>1.0097165121789988E-2</v>
      </c>
      <c r="I124" s="83">
        <v>680.73773232872156</v>
      </c>
      <c r="J124" s="83">
        <v>55.279036875440056</v>
      </c>
      <c r="K124" s="25"/>
    </row>
    <row r="125" spans="1:11" x14ac:dyDescent="0.2">
      <c r="A125" s="99" t="str">
        <f t="shared" si="39"/>
        <v>2013_2_lagI</v>
      </c>
      <c r="B125" s="83" t="s">
        <v>58</v>
      </c>
      <c r="C125" s="83" t="s">
        <v>227</v>
      </c>
      <c r="D125" s="83">
        <v>2.3024638771871667E-4</v>
      </c>
      <c r="E125" s="83">
        <v>0.33509149354976769</v>
      </c>
      <c r="F125" s="83">
        <v>1.4189705673761164</v>
      </c>
      <c r="G125" s="83">
        <v>1.0505011758336713</v>
      </c>
      <c r="H125" s="83">
        <v>0.11478686869742422</v>
      </c>
      <c r="I125" s="83">
        <v>614.68176262153202</v>
      </c>
      <c r="J125" s="83">
        <v>32.351324953482788</v>
      </c>
      <c r="K125" s="25"/>
    </row>
    <row r="126" spans="1:11" x14ac:dyDescent="0.2">
      <c r="A126" s="99" t="str">
        <f t="shared" si="39"/>
        <v>2013_4_f12_3</v>
      </c>
      <c r="B126" s="83" t="s">
        <v>59</v>
      </c>
      <c r="C126" s="83" t="s">
        <v>3</v>
      </c>
      <c r="D126" s="83">
        <v>9.3457943925233655E-3</v>
      </c>
      <c r="E126" s="83">
        <v>1.9937061050571381</v>
      </c>
      <c r="F126" s="83">
        <v>9.0761730812655603</v>
      </c>
      <c r="G126" s="83">
        <v>3.2372359609162729</v>
      </c>
      <c r="H126" s="83">
        <v>2.3195915931387399E-2</v>
      </c>
      <c r="I126" s="83">
        <v>648.27102803738205</v>
      </c>
      <c r="J126" s="83">
        <v>8.8651361156275055</v>
      </c>
      <c r="K126" s="25"/>
    </row>
    <row r="127" spans="1:11" x14ac:dyDescent="0.2">
      <c r="A127" s="99" t="str">
        <f t="shared" si="39"/>
        <v>2013_4_f4_1</v>
      </c>
      <c r="B127" s="83" t="s">
        <v>59</v>
      </c>
      <c r="C127" s="83" t="s">
        <v>43</v>
      </c>
      <c r="D127" s="83">
        <v>2.9932444136497489E-2</v>
      </c>
      <c r="E127" s="83">
        <v>0.63136321030384768</v>
      </c>
      <c r="F127" s="83">
        <v>3.5193865739803885</v>
      </c>
      <c r="G127" s="83">
        <v>3.6999995143359921</v>
      </c>
      <c r="H127" s="83">
        <v>0.24937810723785084</v>
      </c>
      <c r="I127" s="83">
        <v>655.32710280373851</v>
      </c>
      <c r="J127" s="83">
        <v>43.142703681783971</v>
      </c>
      <c r="K127" s="25"/>
    </row>
    <row r="128" spans="1:11" x14ac:dyDescent="0.2">
      <c r="A128" s="99" t="str">
        <f t="shared" si="39"/>
        <v>2013_4_f4_2</v>
      </c>
      <c r="B128" s="83" t="s">
        <v>59</v>
      </c>
      <c r="C128" s="83" t="s">
        <v>44</v>
      </c>
      <c r="D128" s="83">
        <v>1.5965313704227969E-2</v>
      </c>
      <c r="E128" s="83">
        <v>0.76780347479789435</v>
      </c>
      <c r="F128" s="83">
        <v>4.5438767485251335</v>
      </c>
      <c r="G128" s="83">
        <v>4.7273956783696915</v>
      </c>
      <c r="H128" s="83">
        <v>0.17770838335315273</v>
      </c>
      <c r="I128" s="83">
        <v>686.28971962616845</v>
      </c>
      <c r="J128" s="83">
        <v>41.85657336316342</v>
      </c>
      <c r="K128" s="25"/>
    </row>
    <row r="129" spans="1:11" x14ac:dyDescent="0.2">
      <c r="A129" s="99" t="str">
        <f t="shared" si="39"/>
        <v>2013_4_f4_3</v>
      </c>
      <c r="B129" s="83" t="s">
        <v>59</v>
      </c>
      <c r="C129" s="83" t="s">
        <v>100</v>
      </c>
      <c r="D129" s="83">
        <v>0</v>
      </c>
      <c r="E129" s="83">
        <v>0.35518723636063554</v>
      </c>
      <c r="F129" s="83">
        <v>3.5729838656688231</v>
      </c>
      <c r="G129" s="83">
        <v>8.9468893592917578</v>
      </c>
      <c r="H129" s="83">
        <v>0.82122873306585042</v>
      </c>
      <c r="I129" s="83">
        <v>615.29906542056165</v>
      </c>
      <c r="J129" s="83">
        <v>74.722134176729611</v>
      </c>
      <c r="K129" s="25"/>
    </row>
    <row r="130" spans="1:11" x14ac:dyDescent="0.2">
      <c r="A130" s="99" t="str">
        <f t="shared" si="39"/>
        <v>2013_4_f4_4</v>
      </c>
      <c r="B130" s="83" t="s">
        <v>59</v>
      </c>
      <c r="C130" s="83" t="s">
        <v>102</v>
      </c>
      <c r="D130" s="83">
        <v>0.31208452482638244</v>
      </c>
      <c r="E130" s="83">
        <v>6.0159248664353457</v>
      </c>
      <c r="F130" s="83">
        <v>14.449278822041865</v>
      </c>
      <c r="G130" s="83">
        <v>3.3163626197378906</v>
      </c>
      <c r="H130" s="83">
        <v>9.3457943925233603E-3</v>
      </c>
      <c r="I130" s="83">
        <v>560.35514018691663</v>
      </c>
      <c r="J130" s="83">
        <v>-13.712152719647236</v>
      </c>
      <c r="K130" s="25"/>
    </row>
    <row r="131" spans="1:11" x14ac:dyDescent="0.2">
      <c r="A131" s="99" t="str">
        <f t="shared" ref="A131:A194" si="40">CONCATENATE(B131,"_",C131)</f>
        <v>2013_4_f60_1</v>
      </c>
      <c r="B131" s="83" t="s">
        <v>59</v>
      </c>
      <c r="C131" s="83" t="s">
        <v>109</v>
      </c>
      <c r="D131" s="83">
        <v>1.5804362948035715E-2</v>
      </c>
      <c r="E131" s="83">
        <v>1.265675240569935</v>
      </c>
      <c r="F131" s="83">
        <v>7.350500270691918</v>
      </c>
      <c r="G131" s="83">
        <v>5.6818112841983712</v>
      </c>
      <c r="H131" s="83">
        <v>0.15647585575856759</v>
      </c>
      <c r="I131" s="83">
        <v>651.27102803738205</v>
      </c>
      <c r="J131" s="83">
        <v>32.462974074013466</v>
      </c>
      <c r="K131" s="25"/>
    </row>
    <row r="132" spans="1:11" x14ac:dyDescent="0.2">
      <c r="A132" s="99" t="str">
        <f t="shared" si="40"/>
        <v>2013_4_f61_1</v>
      </c>
      <c r="B132" s="83" t="s">
        <v>59</v>
      </c>
      <c r="C132" s="83" t="s">
        <v>110</v>
      </c>
      <c r="D132" s="83">
        <v>0.9185390128866936</v>
      </c>
      <c r="E132" s="83">
        <v>13.178678507380111</v>
      </c>
      <c r="F132" s="83">
        <v>10.640483737790197</v>
      </c>
      <c r="G132" s="83">
        <v>0.69277197712472194</v>
      </c>
      <c r="H132" s="83">
        <v>1.9051509637167157E-2</v>
      </c>
      <c r="I132" s="83">
        <v>600.32710280373794</v>
      </c>
      <c r="J132" s="83">
        <v>-56.13024871775891</v>
      </c>
      <c r="K132" s="25"/>
    </row>
    <row r="133" spans="1:11" x14ac:dyDescent="0.2">
      <c r="A133" s="99" t="str">
        <f t="shared" si="40"/>
        <v>2013_4_f61_2</v>
      </c>
      <c r="B133" s="83" t="s">
        <v>59</v>
      </c>
      <c r="C133" s="83" t="s">
        <v>111</v>
      </c>
      <c r="D133" s="83">
        <v>1.899135166072063</v>
      </c>
      <c r="E133" s="83">
        <v>17.375919524890588</v>
      </c>
      <c r="F133" s="83">
        <v>6.0656644531129311</v>
      </c>
      <c r="G133" s="83">
        <v>0.1767114201810433</v>
      </c>
      <c r="H133" s="83">
        <v>0</v>
      </c>
      <c r="I133" s="83">
        <v>597.32710280373783</v>
      </c>
      <c r="J133" s="83">
        <v>-82.286805421019736</v>
      </c>
      <c r="K133" s="25"/>
    </row>
    <row r="134" spans="1:11" x14ac:dyDescent="0.2">
      <c r="A134" s="99" t="str">
        <f t="shared" si="40"/>
        <v>2013_4_f9_1</v>
      </c>
      <c r="B134" s="83" t="s">
        <v>59</v>
      </c>
      <c r="C134" s="83" t="s">
        <v>4</v>
      </c>
      <c r="D134" s="83">
        <v>2.8754547029274206E-2</v>
      </c>
      <c r="E134" s="83">
        <v>0.96904669011884215</v>
      </c>
      <c r="F134" s="83">
        <v>5.3485808088248357</v>
      </c>
      <c r="G134" s="83">
        <v>1.6538054203341037</v>
      </c>
      <c r="H134" s="83">
        <v>6.2047462324614583E-2</v>
      </c>
      <c r="I134" s="83">
        <v>654.3364485981316</v>
      </c>
      <c r="J134" s="83">
        <v>9.3193086961243043</v>
      </c>
      <c r="K134" s="25"/>
    </row>
    <row r="135" spans="1:11" x14ac:dyDescent="0.2">
      <c r="A135" s="99" t="str">
        <f t="shared" si="40"/>
        <v>2013_4_f9_2</v>
      </c>
      <c r="B135" s="83" t="s">
        <v>59</v>
      </c>
      <c r="C135" s="83" t="s">
        <v>5</v>
      </c>
      <c r="D135" s="83">
        <v>4.7621203400756471E-2</v>
      </c>
      <c r="E135" s="83">
        <v>1.2177195457883121</v>
      </c>
      <c r="F135" s="83">
        <v>6.7010450273663356</v>
      </c>
      <c r="G135" s="83">
        <v>1.991307012700527</v>
      </c>
      <c r="H135" s="83">
        <v>9.1556342499819782E-2</v>
      </c>
      <c r="I135" s="83">
        <v>675.29906542056165</v>
      </c>
      <c r="J135" s="83">
        <v>8.5723593257144408</v>
      </c>
      <c r="K135" s="25"/>
    </row>
    <row r="136" spans="1:11" x14ac:dyDescent="0.2">
      <c r="A136" s="99" t="str">
        <f t="shared" si="40"/>
        <v>2013_4_f9_3</v>
      </c>
      <c r="B136" s="83" t="s">
        <v>59</v>
      </c>
      <c r="C136" s="83" t="s">
        <v>6</v>
      </c>
      <c r="D136" s="83">
        <v>0</v>
      </c>
      <c r="E136" s="83">
        <v>0.88701921567735875</v>
      </c>
      <c r="F136" s="83">
        <v>6.8760391559619611</v>
      </c>
      <c r="G136" s="83">
        <v>5.540287803958412</v>
      </c>
      <c r="H136" s="83">
        <v>0.27107045791032308</v>
      </c>
      <c r="I136" s="83">
        <v>610.31775700934747</v>
      </c>
      <c r="J136" s="83">
        <v>38.273537967568942</v>
      </c>
      <c r="K136" s="25"/>
    </row>
    <row r="137" spans="1:11" x14ac:dyDescent="0.2">
      <c r="A137" s="99" t="str">
        <f t="shared" si="40"/>
        <v>2013_4_f9_4</v>
      </c>
      <c r="B137" s="83" t="s">
        <v>59</v>
      </c>
      <c r="C137" s="83" t="s">
        <v>7</v>
      </c>
      <c r="D137" s="83">
        <v>0.58946983346111614</v>
      </c>
      <c r="E137" s="83">
        <v>11.926683757990189</v>
      </c>
      <c r="F137" s="83">
        <v>10.782280232223567</v>
      </c>
      <c r="G137" s="83">
        <v>0.92161430576057279</v>
      </c>
      <c r="H137" s="83">
        <v>0</v>
      </c>
      <c r="I137" s="83">
        <v>558.36448598130778</v>
      </c>
      <c r="J137" s="83">
        <v>-50.305470303108976</v>
      </c>
      <c r="K137" s="25"/>
    </row>
    <row r="138" spans="1:11" x14ac:dyDescent="0.2">
      <c r="A138" s="99" t="str">
        <f t="shared" si="40"/>
        <v>2013_4_InEI</v>
      </c>
      <c r="B138" s="83" t="s">
        <v>59</v>
      </c>
      <c r="C138" s="83" t="s">
        <v>107</v>
      </c>
      <c r="D138" s="83">
        <v>1.2448650585155539E-3</v>
      </c>
      <c r="E138" s="83">
        <v>3.9961839758218036E-2</v>
      </c>
      <c r="F138" s="83">
        <v>0.21182182874150127</v>
      </c>
      <c r="G138" s="83">
        <v>5.872224319536197E-2</v>
      </c>
      <c r="H138" s="83">
        <v>2.981017429126597E-3</v>
      </c>
      <c r="I138" s="83">
        <v>667.49393354715744</v>
      </c>
      <c r="J138" s="83">
        <v>7.0640172328628497</v>
      </c>
      <c r="K138" s="25"/>
    </row>
    <row r="139" spans="1:11" x14ac:dyDescent="0.2">
      <c r="A139" s="99" t="str">
        <f t="shared" si="40"/>
        <v>2013_4_InIN</v>
      </c>
      <c r="B139" s="83" t="s">
        <v>59</v>
      </c>
      <c r="C139" s="83" t="s">
        <v>113</v>
      </c>
      <c r="D139" s="83">
        <v>4.9007981814437961E-2</v>
      </c>
      <c r="E139" s="83">
        <v>1.1144649905622763</v>
      </c>
      <c r="F139" s="83">
        <v>1.2263633671011289</v>
      </c>
      <c r="G139" s="83">
        <v>0.39123764724746435</v>
      </c>
      <c r="H139" s="83">
        <v>1.2971210863965068E-2</v>
      </c>
      <c r="I139" s="83">
        <v>590.84800858157871</v>
      </c>
      <c r="J139" s="83">
        <v>-28.464138157176215</v>
      </c>
      <c r="K139" s="25"/>
    </row>
    <row r="140" spans="1:11" x14ac:dyDescent="0.2">
      <c r="A140" s="99" t="str">
        <f t="shared" si="40"/>
        <v>2013_4_lagE</v>
      </c>
      <c r="B140" s="83" t="s">
        <v>59</v>
      </c>
      <c r="C140" s="83" t="s">
        <v>226</v>
      </c>
      <c r="D140" s="83">
        <v>1.0939294883838566E-3</v>
      </c>
      <c r="E140" s="83">
        <v>2.880761594338584E-2</v>
      </c>
      <c r="F140" s="83">
        <v>0.13853701667019763</v>
      </c>
      <c r="G140" s="83">
        <v>0.14501591281888013</v>
      </c>
      <c r="H140" s="83">
        <v>7.0031205169231473E-3</v>
      </c>
      <c r="I140" s="83">
        <v>674.90086520059822</v>
      </c>
      <c r="J140" s="83">
        <v>39.9512075092738</v>
      </c>
      <c r="K140" s="25"/>
    </row>
    <row r="141" spans="1:11" x14ac:dyDescent="0.2">
      <c r="A141" s="99" t="str">
        <f t="shared" si="40"/>
        <v>2013_4_lagI</v>
      </c>
      <c r="B141" s="83" t="s">
        <v>59</v>
      </c>
      <c r="C141" s="83" t="s">
        <v>227</v>
      </c>
      <c r="D141" s="83">
        <v>2.5999048862714529E-2</v>
      </c>
      <c r="E141" s="83">
        <v>0.5506732322366954</v>
      </c>
      <c r="F141" s="83">
        <v>1.36814802493333</v>
      </c>
      <c r="G141" s="83">
        <v>0.81027099942430125</v>
      </c>
      <c r="H141" s="83">
        <v>3.1068037932424658E-2</v>
      </c>
      <c r="I141" s="83">
        <v>593.77073665606395</v>
      </c>
      <c r="J141" s="83">
        <v>9.6812749050771316</v>
      </c>
      <c r="K141" s="25"/>
    </row>
    <row r="142" spans="1:11" x14ac:dyDescent="0.2">
      <c r="A142" s="99" t="str">
        <f t="shared" si="40"/>
        <v>2014_2_f12_3</v>
      </c>
      <c r="B142" s="83" t="s">
        <v>70</v>
      </c>
      <c r="C142" s="83" t="s">
        <v>3</v>
      </c>
      <c r="D142" s="83">
        <v>0</v>
      </c>
      <c r="E142" s="83">
        <v>1.0665593176917958</v>
      </c>
      <c r="F142" s="83">
        <v>10.573866003329233</v>
      </c>
      <c r="G142" s="83">
        <v>2.2020314409865724</v>
      </c>
      <c r="H142" s="83">
        <v>5.3455966414126317E-2</v>
      </c>
      <c r="I142" s="83">
        <v>646.39252336448453</v>
      </c>
      <c r="J142" s="83">
        <v>8.9406437734884729</v>
      </c>
      <c r="K142" s="25"/>
    </row>
    <row r="143" spans="1:11" x14ac:dyDescent="0.2">
      <c r="A143" s="99" t="str">
        <f t="shared" si="40"/>
        <v>2014_2_f4_1</v>
      </c>
      <c r="B143" s="83" t="s">
        <v>70</v>
      </c>
      <c r="C143" s="83" t="s">
        <v>43</v>
      </c>
      <c r="D143" s="83">
        <v>6.0453836826606627E-2</v>
      </c>
      <c r="E143" s="83">
        <v>1.0275015338888251</v>
      </c>
      <c r="F143" s="83">
        <v>3.413321439961404</v>
      </c>
      <c r="G143" s="83">
        <v>3.1513409992698826</v>
      </c>
      <c r="H143" s="83">
        <v>0.10025983024424043</v>
      </c>
      <c r="I143" s="83">
        <v>642.39252336448453</v>
      </c>
      <c r="J143" s="83">
        <v>28.421078655925392</v>
      </c>
      <c r="K143" s="25"/>
    </row>
    <row r="144" spans="1:11" x14ac:dyDescent="0.2">
      <c r="A144" s="99" t="str">
        <f t="shared" si="40"/>
        <v>2014_2_f4_2</v>
      </c>
      <c r="B144" s="83" t="s">
        <v>70</v>
      </c>
      <c r="C144" s="83" t="s">
        <v>44</v>
      </c>
      <c r="D144" s="83">
        <v>5.3757012300469323E-2</v>
      </c>
      <c r="E144" s="83">
        <v>0.75584229103215017</v>
      </c>
      <c r="F144" s="83">
        <v>5.2406434531334858</v>
      </c>
      <c r="G144" s="83">
        <v>3.6105257326228388</v>
      </c>
      <c r="H144" s="83">
        <v>0.16982314457058542</v>
      </c>
      <c r="I144" s="83">
        <v>678.35514018691572</v>
      </c>
      <c r="J144" s="83">
        <v>31.400101043377632</v>
      </c>
      <c r="K144" s="25"/>
    </row>
    <row r="145" spans="1:11" x14ac:dyDescent="0.2">
      <c r="A145" s="99" t="str">
        <f t="shared" si="40"/>
        <v>2014_2_f4_3</v>
      </c>
      <c r="B145" s="83" t="s">
        <v>70</v>
      </c>
      <c r="C145" s="83" t="s">
        <v>100</v>
      </c>
      <c r="D145" s="83">
        <v>0</v>
      </c>
      <c r="E145" s="83">
        <v>0.45505261562656468</v>
      </c>
      <c r="F145" s="83">
        <v>4.9783329257193802</v>
      </c>
      <c r="G145" s="83">
        <v>7.0455290679222689</v>
      </c>
      <c r="H145" s="83">
        <v>0.80268147980993299</v>
      </c>
      <c r="I145" s="83">
        <v>628.37383177569995</v>
      </c>
      <c r="J145" s="83">
        <v>61.708241667243989</v>
      </c>
      <c r="K145" s="25"/>
    </row>
    <row r="146" spans="1:11" x14ac:dyDescent="0.2">
      <c r="A146" s="99" t="str">
        <f t="shared" si="40"/>
        <v>2014_2_f4_4</v>
      </c>
      <c r="B146" s="83" t="s">
        <v>70</v>
      </c>
      <c r="C146" s="83" t="s">
        <v>102</v>
      </c>
      <c r="D146" s="83">
        <v>3.4766375964922797E-2</v>
      </c>
      <c r="E146" s="83">
        <v>7.5822096363688694</v>
      </c>
      <c r="F146" s="83">
        <v>11.466174034400376</v>
      </c>
      <c r="G146" s="83">
        <v>2.298534164194018</v>
      </c>
      <c r="H146" s="83">
        <v>2.3916515022096779E-2</v>
      </c>
      <c r="I146" s="83">
        <v>553.42056074766299</v>
      </c>
      <c r="J146" s="83">
        <v>-24.784986237871514</v>
      </c>
      <c r="K146" s="25"/>
    </row>
    <row r="147" spans="1:11" x14ac:dyDescent="0.2">
      <c r="A147" s="99" t="str">
        <f t="shared" si="40"/>
        <v>2014_2_f60_1</v>
      </c>
      <c r="B147" s="83" t="s">
        <v>70</v>
      </c>
      <c r="C147" s="83" t="s">
        <v>109</v>
      </c>
      <c r="D147" s="83">
        <v>2.5150157340559073E-2</v>
      </c>
      <c r="E147" s="83">
        <v>1.0571496926165689</v>
      </c>
      <c r="F147" s="83">
        <v>7.9521960025815952</v>
      </c>
      <c r="G147" s="83">
        <v>4.7993566738960931</v>
      </c>
      <c r="H147" s="83">
        <v>7.9108291450723275E-2</v>
      </c>
      <c r="I147" s="83">
        <v>647.39252336448453</v>
      </c>
      <c r="J147" s="83">
        <v>27.672925266564402</v>
      </c>
      <c r="K147" s="25"/>
    </row>
    <row r="148" spans="1:11" x14ac:dyDescent="0.2">
      <c r="A148" s="99" t="str">
        <f t="shared" si="40"/>
        <v>2014_2_f61_1</v>
      </c>
      <c r="B148" s="83" t="s">
        <v>70</v>
      </c>
      <c r="C148" s="83" t="s">
        <v>110</v>
      </c>
      <c r="D148" s="83">
        <v>0.70324612512403728</v>
      </c>
      <c r="E148" s="83">
        <v>12.658151721390016</v>
      </c>
      <c r="F148" s="83">
        <v>9.3427150561799319</v>
      </c>
      <c r="G148" s="83">
        <v>0.42033306388438929</v>
      </c>
      <c r="H148" s="83">
        <v>0</v>
      </c>
      <c r="I148" s="83">
        <v>589.42990654205596</v>
      </c>
      <c r="J148" s="83">
        <v>-59.003839172941674</v>
      </c>
      <c r="K148" s="25"/>
    </row>
    <row r="149" spans="1:11" x14ac:dyDescent="0.2">
      <c r="A149" s="99" t="str">
        <f t="shared" si="40"/>
        <v>2014_2_f61_2</v>
      </c>
      <c r="B149" s="83" t="s">
        <v>70</v>
      </c>
      <c r="C149" s="83" t="s">
        <v>111</v>
      </c>
      <c r="D149" s="83">
        <v>1.3936369672381783</v>
      </c>
      <c r="E149" s="83">
        <v>16.13850075437605</v>
      </c>
      <c r="F149" s="83">
        <v>4.9512859100878135</v>
      </c>
      <c r="G149" s="83">
        <v>0.33864925209696406</v>
      </c>
      <c r="H149" s="83">
        <v>0</v>
      </c>
      <c r="I149" s="83">
        <v>585.42990654205596</v>
      </c>
      <c r="J149" s="83">
        <v>-81.443633676019516</v>
      </c>
      <c r="K149" s="25"/>
    </row>
    <row r="150" spans="1:11" x14ac:dyDescent="0.2">
      <c r="A150" s="99" t="str">
        <f t="shared" si="40"/>
        <v>2014_2_f9_1</v>
      </c>
      <c r="B150" s="83" t="s">
        <v>70</v>
      </c>
      <c r="C150" s="83" t="s">
        <v>4</v>
      </c>
      <c r="D150" s="83">
        <v>2.5047635544777413E-2</v>
      </c>
      <c r="E150" s="83">
        <v>1.4679252919245414</v>
      </c>
      <c r="F150" s="83">
        <v>4.6782327010527549</v>
      </c>
      <c r="G150" s="83">
        <v>1.4671469344078378</v>
      </c>
      <c r="H150" s="83">
        <v>5.9864888272994979E-2</v>
      </c>
      <c r="I150" s="83">
        <v>641.40186915887705</v>
      </c>
      <c r="J150" s="83">
        <v>0.89444275088608105</v>
      </c>
      <c r="K150" s="25"/>
    </row>
    <row r="151" spans="1:11" x14ac:dyDescent="0.2">
      <c r="A151" s="99" t="str">
        <f t="shared" si="40"/>
        <v>2014_2_f9_2</v>
      </c>
      <c r="B151" s="83" t="s">
        <v>70</v>
      </c>
      <c r="C151" s="83" t="s">
        <v>5</v>
      </c>
      <c r="D151" s="83">
        <v>5.8211236928902149E-2</v>
      </c>
      <c r="E151" s="83">
        <v>1.8565293664811175</v>
      </c>
      <c r="F151" s="83">
        <v>6.472770366551309</v>
      </c>
      <c r="G151" s="83">
        <v>1.3147901330111713</v>
      </c>
      <c r="H151" s="83">
        <v>2.2528492378050179E-2</v>
      </c>
      <c r="I151" s="83">
        <v>669.37383177569961</v>
      </c>
      <c r="J151" s="83">
        <v>-6.3045292111316407</v>
      </c>
      <c r="K151" s="25"/>
    </row>
    <row r="152" spans="1:11" x14ac:dyDescent="0.2">
      <c r="A152" s="99" t="str">
        <f t="shared" si="40"/>
        <v>2014_2_f9_3</v>
      </c>
      <c r="B152" s="83" t="s">
        <v>70</v>
      </c>
      <c r="C152" s="83" t="s">
        <v>6</v>
      </c>
      <c r="D152" s="83">
        <v>2.9867982239401174E-2</v>
      </c>
      <c r="E152" s="83">
        <v>1.0178143524109688</v>
      </c>
      <c r="F152" s="83">
        <v>8.1433605539342739</v>
      </c>
      <c r="G152" s="83">
        <v>3.8201803087638995</v>
      </c>
      <c r="H152" s="83">
        <v>0.14935782021383867</v>
      </c>
      <c r="I152" s="83">
        <v>627.37383177569961</v>
      </c>
      <c r="J152" s="83">
        <v>23.109508829763868</v>
      </c>
      <c r="K152" s="25"/>
    </row>
    <row r="153" spans="1:11" x14ac:dyDescent="0.2">
      <c r="A153" s="99" t="str">
        <f t="shared" si="40"/>
        <v>2014_2_f9_4</v>
      </c>
      <c r="B153" s="83" t="s">
        <v>70</v>
      </c>
      <c r="C153" s="83" t="s">
        <v>7</v>
      </c>
      <c r="D153" s="83">
        <v>0.14510172709947186</v>
      </c>
      <c r="E153" s="83">
        <v>10.839490918506206</v>
      </c>
      <c r="F153" s="83">
        <v>9.2437991745768802</v>
      </c>
      <c r="G153" s="83">
        <v>0.95042909368319828</v>
      </c>
      <c r="H153" s="83">
        <v>0</v>
      </c>
      <c r="I153" s="83">
        <v>553.42056074766288</v>
      </c>
      <c r="J153" s="83">
        <v>-48.063418263089403</v>
      </c>
      <c r="K153" s="25"/>
    </row>
    <row r="154" spans="1:11" x14ac:dyDescent="0.2">
      <c r="A154" s="99" t="str">
        <f t="shared" si="40"/>
        <v>2014_2_InEI</v>
      </c>
      <c r="B154" s="83" t="s">
        <v>70</v>
      </c>
      <c r="C154" s="83" t="s">
        <v>107</v>
      </c>
      <c r="D154" s="83">
        <v>1.3046009252945694E-3</v>
      </c>
      <c r="E154" s="83">
        <v>5.9000353797026006E-2</v>
      </c>
      <c r="F154" s="83">
        <v>0.18199138309488058</v>
      </c>
      <c r="G154" s="83">
        <v>4.9888134825276154E-2</v>
      </c>
      <c r="H154" s="83">
        <v>1.5052966056541568E-3</v>
      </c>
      <c r="I154" s="83">
        <v>658.7987997497288</v>
      </c>
      <c r="J154" s="83">
        <v>-2.9659962733230611</v>
      </c>
      <c r="K154" s="25"/>
    </row>
    <row r="155" spans="1:11" x14ac:dyDescent="0.2">
      <c r="A155" s="99" t="str">
        <f t="shared" si="40"/>
        <v>2014_2_InIN</v>
      </c>
      <c r="B155" s="83" t="s">
        <v>70</v>
      </c>
      <c r="C155" s="83" t="s">
        <v>113</v>
      </c>
      <c r="D155" s="83">
        <v>5.2456461441660919E-3</v>
      </c>
      <c r="E155" s="83">
        <v>0.97245180396101538</v>
      </c>
      <c r="F155" s="83">
        <v>1.1028462895363218</v>
      </c>
      <c r="G155" s="83">
        <v>0.28988680515986948</v>
      </c>
      <c r="H155" s="83">
        <v>9.7316286559494918E-3</v>
      </c>
      <c r="I155" s="83">
        <v>598.27996201701183</v>
      </c>
      <c r="J155" s="83">
        <v>-28.300299924485678</v>
      </c>
      <c r="K155" s="25"/>
    </row>
    <row r="156" spans="1:11" x14ac:dyDescent="0.2">
      <c r="A156" s="99" t="str">
        <f t="shared" si="40"/>
        <v>2014_2_lagE</v>
      </c>
      <c r="B156" s="83" t="s">
        <v>70</v>
      </c>
      <c r="C156" s="83" t="s">
        <v>226</v>
      </c>
      <c r="D156" s="83">
        <v>2.2357713820386742E-3</v>
      </c>
      <c r="E156" s="83">
        <v>3.5726482181613811E-2</v>
      </c>
      <c r="F156" s="83">
        <v>0.14093325684798741</v>
      </c>
      <c r="G156" s="83">
        <v>0.11265183609424341</v>
      </c>
      <c r="H156" s="83">
        <v>5.224034232943109E-3</v>
      </c>
      <c r="I156" s="83">
        <v>664.97927643754076</v>
      </c>
      <c r="J156" s="83">
        <v>27.934593763067824</v>
      </c>
      <c r="K156" s="25"/>
    </row>
    <row r="157" spans="1:11" x14ac:dyDescent="0.2">
      <c r="A157" s="99" t="str">
        <f t="shared" si="40"/>
        <v>2014_2_lagI</v>
      </c>
      <c r="B157" s="83" t="s">
        <v>70</v>
      </c>
      <c r="C157" s="83" t="s">
        <v>227</v>
      </c>
      <c r="D157" s="83">
        <v>8.9425417065840769E-4</v>
      </c>
      <c r="E157" s="83">
        <v>0.65065839621646882</v>
      </c>
      <c r="F157" s="83">
        <v>1.1180058812372722</v>
      </c>
      <c r="G157" s="83">
        <v>0.60611954854429717</v>
      </c>
      <c r="H157" s="83">
        <v>4.034751842655012E-2</v>
      </c>
      <c r="I157" s="83">
        <v>598.32195003899653</v>
      </c>
      <c r="J157" s="83">
        <v>1.4224882741140747</v>
      </c>
      <c r="K157" s="25"/>
    </row>
    <row r="158" spans="1:11" x14ac:dyDescent="0.2">
      <c r="A158" s="99" t="str">
        <f t="shared" si="40"/>
        <v>2014_4_f12_3</v>
      </c>
      <c r="B158" s="83" t="s">
        <v>71</v>
      </c>
      <c r="C158" s="83" t="s">
        <v>3</v>
      </c>
      <c r="D158" s="83">
        <v>0</v>
      </c>
      <c r="E158" s="83">
        <v>2.1941232170209251</v>
      </c>
      <c r="F158" s="83">
        <v>10.298787290846768</v>
      </c>
      <c r="G158" s="83">
        <v>2.294540579995934</v>
      </c>
      <c r="H158" s="83">
        <v>2.5289991675193205E-2</v>
      </c>
      <c r="I158" s="83">
        <v>700.3177570093477</v>
      </c>
      <c r="J158" s="83">
        <v>1.0193747768532284</v>
      </c>
      <c r="K158" s="25"/>
    </row>
    <row r="159" spans="1:11" x14ac:dyDescent="0.2">
      <c r="A159" s="99" t="str">
        <f t="shared" si="40"/>
        <v>2014_4_f4_1</v>
      </c>
      <c r="B159" s="83" t="s">
        <v>71</v>
      </c>
      <c r="C159" s="83" t="s">
        <v>43</v>
      </c>
      <c r="D159" s="83">
        <v>0.16452451065304002</v>
      </c>
      <c r="E159" s="83">
        <v>1.4941670133768061</v>
      </c>
      <c r="F159" s="83">
        <v>3.7778967834472748</v>
      </c>
      <c r="G159" s="83">
        <v>2.6849850496429561</v>
      </c>
      <c r="H159" s="83">
        <v>9.5409665685085743E-2</v>
      </c>
      <c r="I159" s="83">
        <v>675.44859813084213</v>
      </c>
      <c r="J159" s="83">
        <v>12.809912633492365</v>
      </c>
      <c r="K159" s="25"/>
    </row>
    <row r="160" spans="1:11" x14ac:dyDescent="0.2">
      <c r="A160" s="99" t="str">
        <f t="shared" si="40"/>
        <v>2014_4_f4_2</v>
      </c>
      <c r="B160" s="83" t="s">
        <v>71</v>
      </c>
      <c r="C160" s="83" t="s">
        <v>44</v>
      </c>
      <c r="D160" s="83">
        <v>6.0431745604809226E-2</v>
      </c>
      <c r="E160" s="83">
        <v>2.0303712260725306</v>
      </c>
      <c r="F160" s="83">
        <v>5.2727569205786962</v>
      </c>
      <c r="G160" s="83">
        <v>2.6177888884005331</v>
      </c>
      <c r="H160" s="83">
        <v>0.10869692308284847</v>
      </c>
      <c r="I160" s="83">
        <v>698.4112149532699</v>
      </c>
      <c r="J160" s="83">
        <v>6.7784432039847644</v>
      </c>
      <c r="K160" s="25"/>
    </row>
    <row r="161" spans="1:11" x14ac:dyDescent="0.2">
      <c r="A161" s="99" t="str">
        <f t="shared" si="40"/>
        <v>2014_4_f4_3</v>
      </c>
      <c r="B161" s="83" t="s">
        <v>71</v>
      </c>
      <c r="C161" s="83" t="s">
        <v>100</v>
      </c>
      <c r="D161" s="83">
        <v>2.8164699205151474E-2</v>
      </c>
      <c r="E161" s="83">
        <v>0.55047312858562036</v>
      </c>
      <c r="F161" s="83">
        <v>6.0729253430063199</v>
      </c>
      <c r="G161" s="83">
        <v>6.6879330875626195</v>
      </c>
      <c r="H161" s="83">
        <v>0.73556326878878775</v>
      </c>
      <c r="I161" s="83">
        <v>664.34579439252423</v>
      </c>
      <c r="J161" s="83">
        <v>53.657017105875802</v>
      </c>
      <c r="K161" s="25"/>
    </row>
    <row r="162" spans="1:11" x14ac:dyDescent="0.2">
      <c r="A162" s="99" t="str">
        <f t="shared" si="40"/>
        <v>2014_4_f4_4</v>
      </c>
      <c r="B162" s="83" t="s">
        <v>71</v>
      </c>
      <c r="C162" s="83" t="s">
        <v>102</v>
      </c>
      <c r="D162" s="83">
        <v>1.0464589445537937</v>
      </c>
      <c r="E162" s="83">
        <v>8.5104525249818703</v>
      </c>
      <c r="F162" s="83">
        <v>11.045135359047949</v>
      </c>
      <c r="G162" s="83">
        <v>2.132843593391478</v>
      </c>
      <c r="H162" s="83">
        <v>1.9831395996583356E-2</v>
      </c>
      <c r="I162" s="83">
        <v>598.34579439252377</v>
      </c>
      <c r="J162" s="83">
        <v>-37.051052946936579</v>
      </c>
      <c r="K162" s="25"/>
    </row>
    <row r="163" spans="1:11" x14ac:dyDescent="0.2">
      <c r="A163" s="99" t="str">
        <f t="shared" si="40"/>
        <v>2014_4_f60_1</v>
      </c>
      <c r="B163" s="83" t="s">
        <v>71</v>
      </c>
      <c r="C163" s="83" t="s">
        <v>109</v>
      </c>
      <c r="D163" s="83">
        <v>3.5190385280523618E-3</v>
      </c>
      <c r="E163" s="83">
        <v>1.5695451125771138</v>
      </c>
      <c r="F163" s="83">
        <v>6.7013713431540758</v>
      </c>
      <c r="G163" s="83">
        <v>3.8434414388487186</v>
      </c>
      <c r="H163" s="83">
        <v>4.3627765209351653E-2</v>
      </c>
      <c r="I163" s="83">
        <v>564.47663551401865</v>
      </c>
      <c r="J163" s="83">
        <v>19.35709304096164</v>
      </c>
      <c r="K163" s="25"/>
    </row>
    <row r="164" spans="1:11" x14ac:dyDescent="0.2">
      <c r="A164" s="99" t="str">
        <f t="shared" si="40"/>
        <v>2014_4_f61_1</v>
      </c>
      <c r="B164" s="83" t="s">
        <v>71</v>
      </c>
      <c r="C164" s="83" t="s">
        <v>110</v>
      </c>
      <c r="D164" s="83">
        <v>0.90729782044843277</v>
      </c>
      <c r="E164" s="83">
        <v>12.52264089582461</v>
      </c>
      <c r="F164" s="83">
        <v>5.8760968128088775</v>
      </c>
      <c r="G164" s="83">
        <v>0.17915676479397918</v>
      </c>
      <c r="H164" s="83">
        <v>0.16645003156682883</v>
      </c>
      <c r="I164" s="83">
        <v>503.5046728971966</v>
      </c>
      <c r="J164" s="83">
        <v>-70.351268763397741</v>
      </c>
      <c r="K164" s="25"/>
    </row>
    <row r="165" spans="1:11" x14ac:dyDescent="0.2">
      <c r="A165" s="99" t="str">
        <f t="shared" si="40"/>
        <v>2014_4_f61_2</v>
      </c>
      <c r="B165" s="83" t="s">
        <v>71</v>
      </c>
      <c r="C165" s="83" t="s">
        <v>111</v>
      </c>
      <c r="D165" s="83">
        <v>0.88882766802177848</v>
      </c>
      <c r="E165" s="83">
        <v>17.619952630667395</v>
      </c>
      <c r="F165" s="83">
        <v>5.0263106654926153</v>
      </c>
      <c r="G165" s="83">
        <v>0.10282074518540779</v>
      </c>
      <c r="H165" s="83">
        <v>0.16645003156682883</v>
      </c>
      <c r="I165" s="83">
        <v>625.33644859813137</v>
      </c>
      <c r="J165" s="83">
        <v>-79.65719629350528</v>
      </c>
      <c r="K165" s="25"/>
    </row>
    <row r="166" spans="1:11" x14ac:dyDescent="0.2">
      <c r="A166" s="99" t="str">
        <f t="shared" si="40"/>
        <v>2014_4_f9_1</v>
      </c>
      <c r="B166" s="83" t="s">
        <v>71</v>
      </c>
      <c r="C166" s="83" t="s">
        <v>4</v>
      </c>
      <c r="D166" s="83">
        <v>0.14436168369998267</v>
      </c>
      <c r="E166" s="83">
        <v>2.2937130794173974</v>
      </c>
      <c r="F166" s="83">
        <v>4.6328363911278876</v>
      </c>
      <c r="G166" s="83">
        <v>1.1548021647663704</v>
      </c>
      <c r="H166" s="83">
        <v>2.483977134938507E-2</v>
      </c>
      <c r="I166" s="83">
        <v>679.44859813084202</v>
      </c>
      <c r="J166" s="83">
        <v>-16.701362008833836</v>
      </c>
      <c r="K166" s="25"/>
    </row>
    <row r="167" spans="1:11" x14ac:dyDescent="0.2">
      <c r="A167" s="99" t="str">
        <f t="shared" si="40"/>
        <v>2014_4_f9_2</v>
      </c>
      <c r="B167" s="83" t="s">
        <v>71</v>
      </c>
      <c r="C167" s="83" t="s">
        <v>5</v>
      </c>
      <c r="D167" s="83">
        <v>6.9643090557487589E-2</v>
      </c>
      <c r="E167" s="83">
        <v>3.4858428942768165</v>
      </c>
      <c r="F167" s="83">
        <v>5.3826800967134387</v>
      </c>
      <c r="G167" s="83">
        <v>1.190580986499931</v>
      </c>
      <c r="H167" s="83">
        <v>2.3657969638196323E-2</v>
      </c>
      <c r="I167" s="83">
        <v>705.38317757009258</v>
      </c>
      <c r="J167" s="83">
        <v>-23.513956946694197</v>
      </c>
      <c r="K167" s="25"/>
    </row>
    <row r="168" spans="1:11" x14ac:dyDescent="0.2">
      <c r="A168" s="99" t="str">
        <f t="shared" si="40"/>
        <v>2014_4_f9_3</v>
      </c>
      <c r="B168" s="83" t="s">
        <v>71</v>
      </c>
      <c r="C168" s="83" t="s">
        <v>6</v>
      </c>
      <c r="D168" s="83">
        <v>2.8164699205151474E-2</v>
      </c>
      <c r="E168" s="83">
        <v>1.2060227339057348</v>
      </c>
      <c r="F168" s="83">
        <v>8.3566134118560527</v>
      </c>
      <c r="G168" s="83">
        <v>4.0625907635875746</v>
      </c>
      <c r="H168" s="83">
        <v>0.2538649870594592</v>
      </c>
      <c r="I168" s="83">
        <v>658.35514018691731</v>
      </c>
      <c r="J168" s="83">
        <v>23.785917680081571</v>
      </c>
      <c r="K168" s="25"/>
    </row>
    <row r="169" spans="1:11" x14ac:dyDescent="0.2">
      <c r="A169" s="99" t="str">
        <f t="shared" si="40"/>
        <v>2014_4_f9_4</v>
      </c>
      <c r="B169" s="83" t="s">
        <v>71</v>
      </c>
      <c r="C169" s="83" t="s">
        <v>7</v>
      </c>
      <c r="D169" s="83">
        <v>1.0199356932155437</v>
      </c>
      <c r="E169" s="83">
        <v>11.937124812013373</v>
      </c>
      <c r="F169" s="83">
        <v>8.2677856260037093</v>
      </c>
      <c r="G169" s="83">
        <v>1.0745520338998937</v>
      </c>
      <c r="H169" s="83">
        <v>0</v>
      </c>
      <c r="I169" s="83">
        <v>586.34579439252366</v>
      </c>
      <c r="J169" s="83">
        <v>-57.860055544991837</v>
      </c>
      <c r="K169" s="25"/>
    </row>
    <row r="170" spans="1:11" x14ac:dyDescent="0.2">
      <c r="A170" s="99" t="str">
        <f t="shared" si="40"/>
        <v>2014_4_InEI</v>
      </c>
      <c r="B170" s="83" t="s">
        <v>71</v>
      </c>
      <c r="C170" s="83" t="s">
        <v>107</v>
      </c>
      <c r="D170" s="83">
        <v>4.3416133716911425E-3</v>
      </c>
      <c r="E170" s="83">
        <v>0.10118196006993437</v>
      </c>
      <c r="F170" s="83">
        <v>0.16559283088022428</v>
      </c>
      <c r="G170" s="83">
        <v>3.6638795582873543E-2</v>
      </c>
      <c r="H170" s="83">
        <v>1.1760154404492659E-3</v>
      </c>
      <c r="I170" s="83">
        <v>695.42102529868396</v>
      </c>
      <c r="J170" s="83">
        <v>-22.941793133580173</v>
      </c>
      <c r="K170" s="25"/>
    </row>
    <row r="171" spans="1:11" x14ac:dyDescent="0.2">
      <c r="A171" s="99" t="str">
        <f t="shared" si="40"/>
        <v>2014_4_InIN</v>
      </c>
      <c r="B171" s="83" t="s">
        <v>71</v>
      </c>
      <c r="C171" s="83" t="s">
        <v>113</v>
      </c>
      <c r="D171" s="83">
        <v>8.7856317707752762E-2</v>
      </c>
      <c r="E171" s="83">
        <v>1.0590356243892391</v>
      </c>
      <c r="F171" s="83">
        <v>1.0784214284753892</v>
      </c>
      <c r="G171" s="83">
        <v>0.33474861169194492</v>
      </c>
      <c r="H171" s="83">
        <v>1.5473239301933091E-2</v>
      </c>
      <c r="I171" s="83">
        <v>624.48745687492408</v>
      </c>
      <c r="J171" s="83">
        <v>-33.742624143980315</v>
      </c>
      <c r="K171" s="25"/>
    </row>
    <row r="172" spans="1:11" x14ac:dyDescent="0.2">
      <c r="A172" s="99" t="str">
        <f t="shared" si="40"/>
        <v>2014_4_lagE</v>
      </c>
      <c r="B172" s="83" t="s">
        <v>71</v>
      </c>
      <c r="C172" s="83" t="s">
        <v>226</v>
      </c>
      <c r="D172" s="83">
        <v>5.0793611938512789E-3</v>
      </c>
      <c r="E172" s="83">
        <v>6.6153694882671851E-2</v>
      </c>
      <c r="F172" s="83">
        <v>0.14915929148898927</v>
      </c>
      <c r="G172" s="83">
        <v>8.4325179532882669E-2</v>
      </c>
      <c r="H172" s="83">
        <v>3.1092616407677426E-3</v>
      </c>
      <c r="I172" s="83">
        <v>689.89946230715111</v>
      </c>
      <c r="J172" s="83">
        <v>4.6231471933726436</v>
      </c>
      <c r="K172" s="25"/>
    </row>
    <row r="173" spans="1:11" x14ac:dyDescent="0.2">
      <c r="A173" s="99" t="str">
        <f t="shared" si="40"/>
        <v>2014_4_lagI</v>
      </c>
      <c r="B173" s="83" t="s">
        <v>71</v>
      </c>
      <c r="C173" s="83" t="s">
        <v>227</v>
      </c>
      <c r="D173" s="83">
        <v>8.9505907503879059E-2</v>
      </c>
      <c r="E173" s="83">
        <v>0.73324756389167911</v>
      </c>
      <c r="F173" s="83">
        <v>1.1936470067589646</v>
      </c>
      <c r="G173" s="83">
        <v>0.55247668115066451</v>
      </c>
      <c r="H173" s="83">
        <v>4.2867475332965511E-2</v>
      </c>
      <c r="I173" s="83">
        <v>634.10539807145233</v>
      </c>
      <c r="J173" s="83">
        <v>-10.492899782325384</v>
      </c>
      <c r="K173" s="25"/>
    </row>
    <row r="174" spans="1:11" x14ac:dyDescent="0.2">
      <c r="A174" s="99" t="str">
        <f t="shared" si="40"/>
        <v>2015_2_f12_3</v>
      </c>
      <c r="B174" s="83" t="s">
        <v>72</v>
      </c>
      <c r="C174" s="83" t="s">
        <v>3</v>
      </c>
      <c r="D174" s="83">
        <v>0</v>
      </c>
      <c r="E174" s="83">
        <v>2.2282397549118529</v>
      </c>
      <c r="F174" s="83">
        <v>8.7303874116196081</v>
      </c>
      <c r="G174" s="83">
        <v>2.0226945722634446</v>
      </c>
      <c r="H174" s="83">
        <v>7.5373090791245032E-2</v>
      </c>
      <c r="I174" s="83">
        <v>577.58878504672975</v>
      </c>
      <c r="J174" s="83">
        <v>-0.41970040489684274</v>
      </c>
      <c r="K174" s="25"/>
    </row>
    <row r="175" spans="1:11" x14ac:dyDescent="0.2">
      <c r="A175" s="99" t="str">
        <f t="shared" si="40"/>
        <v>2015_2_f4_1</v>
      </c>
      <c r="B175" s="83" t="s">
        <v>72</v>
      </c>
      <c r="C175" s="83" t="s">
        <v>43</v>
      </c>
      <c r="D175" s="83">
        <v>0.14127836480166292</v>
      </c>
      <c r="E175" s="83">
        <v>1.2714036175493066</v>
      </c>
      <c r="F175" s="83">
        <v>3.9238151821806611</v>
      </c>
      <c r="G175" s="83">
        <v>1.8023013998455579</v>
      </c>
      <c r="H175" s="83">
        <v>8.854205283700628E-2</v>
      </c>
      <c r="I175" s="83">
        <v>588.60747663551365</v>
      </c>
      <c r="J175" s="83">
        <v>5.8863305453413073</v>
      </c>
      <c r="K175" s="25"/>
    </row>
    <row r="176" spans="1:11" x14ac:dyDescent="0.2">
      <c r="A176" s="99" t="str">
        <f t="shared" si="40"/>
        <v>2015_2_f4_2</v>
      </c>
      <c r="B176" s="83" t="s">
        <v>72</v>
      </c>
      <c r="C176" s="83" t="s">
        <v>44</v>
      </c>
      <c r="D176" s="83">
        <v>1.7888477687720058E-2</v>
      </c>
      <c r="E176" s="83">
        <v>1.5563353742629196</v>
      </c>
      <c r="F176" s="83">
        <v>5.6152030775453969</v>
      </c>
      <c r="G176" s="83">
        <v>2.1404954194499295</v>
      </c>
      <c r="H176" s="83">
        <v>8.5489218028088787E-2</v>
      </c>
      <c r="I176" s="83">
        <v>622.5700934579437</v>
      </c>
      <c r="J176" s="83">
        <v>7.6402557737466719</v>
      </c>
      <c r="K176" s="25"/>
    </row>
    <row r="177" spans="1:11" x14ac:dyDescent="0.2">
      <c r="A177" s="99" t="str">
        <f t="shared" si="40"/>
        <v>2015_2_f4_3</v>
      </c>
      <c r="B177" s="83" t="s">
        <v>72</v>
      </c>
      <c r="C177" s="83" t="s">
        <v>100</v>
      </c>
      <c r="D177" s="83">
        <v>5.3455966414126317E-2</v>
      </c>
      <c r="E177" s="83">
        <v>0.42887009266189297</v>
      </c>
      <c r="F177" s="83">
        <v>3.8159988602885151</v>
      </c>
      <c r="G177" s="83">
        <v>7.3792380236963746</v>
      </c>
      <c r="H177" s="83">
        <v>0.9229773347657596</v>
      </c>
      <c r="I177" s="83">
        <v>558.57943925233678</v>
      </c>
      <c r="J177" s="83">
        <v>68.960619752381689</v>
      </c>
      <c r="K177" s="25"/>
    </row>
    <row r="178" spans="1:11" x14ac:dyDescent="0.2">
      <c r="A178" s="99" t="str">
        <f t="shared" si="40"/>
        <v>2015_2_f4_4</v>
      </c>
      <c r="B178" s="83" t="s">
        <v>72</v>
      </c>
      <c r="C178" s="83" t="s">
        <v>102</v>
      </c>
      <c r="D178" s="83">
        <v>0.68171352174397448</v>
      </c>
      <c r="E178" s="83">
        <v>6.4391233966254893</v>
      </c>
      <c r="F178" s="83">
        <v>11.788339168704034</v>
      </c>
      <c r="G178" s="83">
        <v>2.2696164673681576</v>
      </c>
      <c r="H178" s="83">
        <v>1.7825973929513128E-2</v>
      </c>
      <c r="I178" s="83">
        <v>500.61682242990526</v>
      </c>
      <c r="J178" s="83">
        <v>-25.934712263318193</v>
      </c>
      <c r="K178" s="25"/>
    </row>
    <row r="179" spans="1:11" x14ac:dyDescent="0.2">
      <c r="A179" s="99" t="str">
        <f t="shared" si="40"/>
        <v>2015_2_f60_1</v>
      </c>
      <c r="B179" s="83" t="s">
        <v>72</v>
      </c>
      <c r="C179" s="83" t="s">
        <v>109</v>
      </c>
      <c r="D179" s="83">
        <v>5.3455966414126317E-2</v>
      </c>
      <c r="E179" s="83">
        <v>1.160501538448931</v>
      </c>
      <c r="F179" s="83">
        <v>7.619156097412092</v>
      </c>
      <c r="G179" s="83">
        <v>4.1433066748199545</v>
      </c>
      <c r="H179" s="83">
        <v>0.15066731673309397</v>
      </c>
      <c r="I179" s="83">
        <v>579.58878504672975</v>
      </c>
      <c r="J179" s="83">
        <v>24.20360048867775</v>
      </c>
      <c r="K179" s="25"/>
    </row>
    <row r="180" spans="1:11" x14ac:dyDescent="0.2">
      <c r="A180" s="99" t="str">
        <f t="shared" si="40"/>
        <v>2015_2_f61_1</v>
      </c>
      <c r="B180" s="83" t="s">
        <v>72</v>
      </c>
      <c r="C180" s="83" t="s">
        <v>110</v>
      </c>
      <c r="D180" s="83">
        <v>1.2752684742306037</v>
      </c>
      <c r="E180" s="83">
        <v>14.945742067299026</v>
      </c>
      <c r="F180" s="83">
        <v>5.9812028992197286</v>
      </c>
      <c r="G180" s="83">
        <v>0.6425892227132618</v>
      </c>
      <c r="H180" s="83">
        <v>2.1001225535707654E-2</v>
      </c>
      <c r="I180" s="83">
        <v>528.60747663551274</v>
      </c>
      <c r="J180" s="83">
        <v>-73.523272672098557</v>
      </c>
      <c r="K180" s="25"/>
    </row>
    <row r="181" spans="1:11" x14ac:dyDescent="0.2">
      <c r="A181" s="99" t="str">
        <f t="shared" si="40"/>
        <v>2015_2_f61_2</v>
      </c>
      <c r="B181" s="83" t="s">
        <v>72</v>
      </c>
      <c r="C181" s="83" t="s">
        <v>111</v>
      </c>
      <c r="D181" s="83">
        <v>1.2615218925242324</v>
      </c>
      <c r="E181" s="83">
        <v>16.607461413027472</v>
      </c>
      <c r="F181" s="83">
        <v>4.7177141103898403</v>
      </c>
      <c r="G181" s="83">
        <v>0.18193634641809336</v>
      </c>
      <c r="H181" s="83">
        <v>2.1001225535707654E-2</v>
      </c>
      <c r="I181" s="83">
        <v>532.60747663551297</v>
      </c>
      <c r="J181" s="83">
        <v>-82.961251510296677</v>
      </c>
      <c r="K181" s="25"/>
    </row>
    <row r="182" spans="1:11" x14ac:dyDescent="0.2">
      <c r="A182" s="99" t="str">
        <f t="shared" si="40"/>
        <v>2015_2_f9_1</v>
      </c>
      <c r="B182" s="83" t="s">
        <v>72</v>
      </c>
      <c r="C182" s="83" t="s">
        <v>4</v>
      </c>
      <c r="D182" s="83">
        <v>6.0280616663779662E-3</v>
      </c>
      <c r="E182" s="83">
        <v>1.6274691562882964</v>
      </c>
      <c r="F182" s="83">
        <v>4.6271952417878222</v>
      </c>
      <c r="G182" s="83">
        <v>0.928635559347333</v>
      </c>
      <c r="H182" s="83">
        <v>1.9123505976095617E-2</v>
      </c>
      <c r="I182" s="83">
        <v>585.59813084112272</v>
      </c>
      <c r="J182" s="83">
        <v>-9.3313065362588592</v>
      </c>
      <c r="K182" s="25"/>
    </row>
    <row r="183" spans="1:11" x14ac:dyDescent="0.2">
      <c r="A183" s="99" t="str">
        <f t="shared" si="40"/>
        <v>2015_2_f9_2</v>
      </c>
      <c r="B183" s="83" t="s">
        <v>72</v>
      </c>
      <c r="C183" s="83" t="s">
        <v>5</v>
      </c>
      <c r="D183" s="83">
        <v>9.3457943925233621E-3</v>
      </c>
      <c r="E183" s="83">
        <v>1.9057723512312927</v>
      </c>
      <c r="F183" s="83">
        <v>6.3809058674841896</v>
      </c>
      <c r="G183" s="83">
        <v>0.91543475354634218</v>
      </c>
      <c r="H183" s="83">
        <v>0</v>
      </c>
      <c r="I183" s="83">
        <v>613.55140186915742</v>
      </c>
      <c r="J183" s="83">
        <v>-10.95406506212351</v>
      </c>
      <c r="K183" s="25"/>
    </row>
    <row r="184" spans="1:11" x14ac:dyDescent="0.2">
      <c r="A184" s="99" t="str">
        <f t="shared" si="40"/>
        <v>2015_2_f9_3</v>
      </c>
      <c r="B184" s="83" t="s">
        <v>72</v>
      </c>
      <c r="C184" s="83" t="s">
        <v>6</v>
      </c>
      <c r="D184" s="83">
        <v>3.9651138344251966E-3</v>
      </c>
      <c r="E184" s="83">
        <v>0.47514843654392253</v>
      </c>
      <c r="F184" s="83">
        <v>6.0585366233591511</v>
      </c>
      <c r="G184" s="83">
        <v>5.5597370649496716</v>
      </c>
      <c r="H184" s="83">
        <v>0.40496625293735211</v>
      </c>
      <c r="I184" s="83">
        <v>555.57943925233678</v>
      </c>
      <c r="J184" s="83">
        <v>47.083862334840411</v>
      </c>
      <c r="K184" s="25"/>
    </row>
    <row r="185" spans="1:11" x14ac:dyDescent="0.2">
      <c r="A185" s="99" t="str">
        <f t="shared" si="40"/>
        <v>2015_2_f9_4</v>
      </c>
      <c r="B185" s="83" t="s">
        <v>72</v>
      </c>
      <c r="C185" s="83" t="s">
        <v>7</v>
      </c>
      <c r="D185" s="83">
        <v>0.13399190403684036</v>
      </c>
      <c r="E185" s="83">
        <v>9.7451079367369626</v>
      </c>
      <c r="F185" s="83">
        <v>9.8320651127017307</v>
      </c>
      <c r="G185" s="83">
        <v>1.2623689386569221</v>
      </c>
      <c r="H185" s="83">
        <v>1.7825973929513128E-2</v>
      </c>
      <c r="I185" s="83">
        <v>501.61682242990526</v>
      </c>
      <c r="J185" s="83">
        <v>-41.517419137694318</v>
      </c>
      <c r="K185" s="25"/>
    </row>
    <row r="186" spans="1:11" x14ac:dyDescent="0.2">
      <c r="A186" s="99" t="str">
        <f t="shared" si="40"/>
        <v>2015_2_InEI</v>
      </c>
      <c r="B186" s="83" t="s">
        <v>72</v>
      </c>
      <c r="C186" s="83" t="s">
        <v>107</v>
      </c>
      <c r="D186" s="83">
        <v>2.0464316349371085E-4</v>
      </c>
      <c r="E186" s="83">
        <v>6.5304866228013944E-2</v>
      </c>
      <c r="F186" s="83">
        <v>0.18554430693442597</v>
      </c>
      <c r="G186" s="83">
        <v>3.0656067280035747E-2</v>
      </c>
      <c r="H186" s="83">
        <v>1.9780621127449911E-4</v>
      </c>
      <c r="I186" s="83">
        <v>602.12273290870803</v>
      </c>
      <c r="J186" s="83">
        <v>-12.295681921584945</v>
      </c>
      <c r="K186" s="25"/>
    </row>
    <row r="187" spans="1:11" x14ac:dyDescent="0.2">
      <c r="A187" s="99" t="str">
        <f t="shared" si="40"/>
        <v>2015_2_InIN</v>
      </c>
      <c r="B187" s="83" t="s">
        <v>72</v>
      </c>
      <c r="C187" s="83" t="s">
        <v>113</v>
      </c>
      <c r="D187" s="83">
        <v>5.0167147157552409E-3</v>
      </c>
      <c r="E187" s="83">
        <v>0.77563593085882243</v>
      </c>
      <c r="F187" s="83">
        <v>1.1284697232516767</v>
      </c>
      <c r="G187" s="83">
        <v>0.44111380497628322</v>
      </c>
      <c r="H187" s="83">
        <v>2.92459783604971E-2</v>
      </c>
      <c r="I187" s="83">
        <v>529.37377817797983</v>
      </c>
      <c r="J187" s="83">
        <v>-12.022094737420638</v>
      </c>
      <c r="K187" s="25"/>
    </row>
    <row r="188" spans="1:11" x14ac:dyDescent="0.2">
      <c r="A188" s="99" t="str">
        <f t="shared" si="40"/>
        <v>2015_2_lagE</v>
      </c>
      <c r="B188" s="83" t="s">
        <v>72</v>
      </c>
      <c r="C188" s="83" t="s">
        <v>226</v>
      </c>
      <c r="D188" s="83">
        <v>3.9720362709459011E-3</v>
      </c>
      <c r="E188" s="83">
        <v>5.4816780645495701E-2</v>
      </c>
      <c r="F188" s="83">
        <v>0.16141292169520577</v>
      </c>
      <c r="G188" s="83">
        <v>6.4467633680168474E-2</v>
      </c>
      <c r="H188" s="83">
        <v>2.6042776133780188E-3</v>
      </c>
      <c r="I188" s="83">
        <v>607.92302700881226</v>
      </c>
      <c r="J188" s="83">
        <v>2.407229386273058</v>
      </c>
      <c r="K188" s="25"/>
    </row>
    <row r="189" spans="1:11" x14ac:dyDescent="0.2">
      <c r="A189" s="99" t="str">
        <f t="shared" si="40"/>
        <v>2015_2_lagI</v>
      </c>
      <c r="B189" s="83" t="s">
        <v>72</v>
      </c>
      <c r="C189" s="83" t="s">
        <v>227</v>
      </c>
      <c r="D189" s="83">
        <v>6.9514805597334625E-2</v>
      </c>
      <c r="E189" s="83">
        <v>0.50175160333518187</v>
      </c>
      <c r="F189" s="83">
        <v>1.1539223201478781</v>
      </c>
      <c r="G189" s="83">
        <v>0.64535143100407588</v>
      </c>
      <c r="H189" s="83">
        <v>4.9831163556238796E-2</v>
      </c>
      <c r="I189" s="83">
        <v>530.68406717319067</v>
      </c>
      <c r="J189" s="83">
        <v>4.306469117718529</v>
      </c>
      <c r="K189" s="25"/>
    </row>
    <row r="190" spans="1:11" x14ac:dyDescent="0.2">
      <c r="A190" s="99" t="str">
        <f t="shared" si="40"/>
        <v>2015_4_f12_3</v>
      </c>
      <c r="B190" s="83" t="s">
        <v>73</v>
      </c>
      <c r="C190" s="83" t="s">
        <v>3</v>
      </c>
      <c r="D190" s="83">
        <v>0.48807560881503842</v>
      </c>
      <c r="E190" s="83">
        <v>5.2527553002322307</v>
      </c>
      <c r="F190" s="83">
        <v>9.5050355719820203</v>
      </c>
      <c r="G190" s="83">
        <v>1.4124778000113989</v>
      </c>
      <c r="H190" s="83">
        <v>0</v>
      </c>
      <c r="I190" s="83">
        <v>788.26168224298885</v>
      </c>
      <c r="J190" s="83">
        <v>-28.913009820145312</v>
      </c>
      <c r="K190" s="25"/>
    </row>
    <row r="191" spans="1:11" x14ac:dyDescent="0.2">
      <c r="A191" s="99" t="str">
        <f t="shared" si="40"/>
        <v>2015_4_f4_1</v>
      </c>
      <c r="B191" s="83" t="s">
        <v>73</v>
      </c>
      <c r="C191" s="83" t="s">
        <v>43</v>
      </c>
      <c r="D191" s="83">
        <v>7.3056170280276694E-2</v>
      </c>
      <c r="E191" s="83">
        <v>1.80912627426094</v>
      </c>
      <c r="F191" s="83">
        <v>4.4780976864585513</v>
      </c>
      <c r="G191" s="83">
        <v>2.7982121088988183</v>
      </c>
      <c r="H191" s="83">
        <v>0.1276632600034644</v>
      </c>
      <c r="I191" s="83">
        <v>767.35514018691629</v>
      </c>
      <c r="J191" s="83">
        <v>11.827284327683708</v>
      </c>
      <c r="K191" s="25"/>
    </row>
    <row r="192" spans="1:11" x14ac:dyDescent="0.2">
      <c r="A192" s="99" t="str">
        <f t="shared" si="40"/>
        <v>2015_4_f4_2</v>
      </c>
      <c r="B192" s="83" t="s">
        <v>73</v>
      </c>
      <c r="C192" s="83" t="s">
        <v>44</v>
      </c>
      <c r="D192" s="83">
        <v>1.9121877975274808E-2</v>
      </c>
      <c r="E192" s="83">
        <v>1.93522954822078</v>
      </c>
      <c r="F192" s="83">
        <v>6.7271631339268971</v>
      </c>
      <c r="G192" s="83">
        <v>2.4250752830905991</v>
      </c>
      <c r="H192" s="83">
        <v>0.12712571827069249</v>
      </c>
      <c r="I192" s="83">
        <v>797.33644859813239</v>
      </c>
      <c r="J192" s="83">
        <v>6.2833477632345742</v>
      </c>
      <c r="K192" s="25"/>
    </row>
    <row r="193" spans="1:11" x14ac:dyDescent="0.2">
      <c r="A193" s="99" t="str">
        <f t="shared" si="40"/>
        <v>2015_4_f4_3</v>
      </c>
      <c r="B193" s="83" t="s">
        <v>73</v>
      </c>
      <c r="C193" s="83" t="s">
        <v>100</v>
      </c>
      <c r="D193" s="83">
        <v>0</v>
      </c>
      <c r="E193" s="83">
        <v>0.58026401471228095</v>
      </c>
      <c r="F193" s="83">
        <v>4.5279375755497986</v>
      </c>
      <c r="G193" s="83">
        <v>9.4287238995577809</v>
      </c>
      <c r="H193" s="83">
        <v>1.6561170308187296</v>
      </c>
      <c r="I193" s="83">
        <v>766.28971962616833</v>
      </c>
      <c r="J193" s="83">
        <v>75.098264770093309</v>
      </c>
      <c r="K193" s="25"/>
    </row>
    <row r="194" spans="1:11" x14ac:dyDescent="0.2">
      <c r="A194" s="99" t="str">
        <f t="shared" si="40"/>
        <v>2015_4_f4_4</v>
      </c>
      <c r="B194" s="83" t="s">
        <v>73</v>
      </c>
      <c r="C194" s="83" t="s">
        <v>102</v>
      </c>
      <c r="D194" s="83">
        <v>1.1257217072534982</v>
      </c>
      <c r="E194" s="83">
        <v>8.78306334641705</v>
      </c>
      <c r="F194" s="83">
        <v>12.114448062935127</v>
      </c>
      <c r="G194" s="83">
        <v>3.2022763865890078</v>
      </c>
      <c r="H194" s="83">
        <v>2.7017491736918333E-2</v>
      </c>
      <c r="I194" s="83">
        <v>680.34579439252491</v>
      </c>
      <c r="J194" s="83">
        <v>-30.801651622518229</v>
      </c>
      <c r="K194" s="25"/>
    </row>
    <row r="195" spans="1:11" x14ac:dyDescent="0.2">
      <c r="A195" s="99" t="str">
        <f t="shared" ref="A195:A258" si="41">CONCATENATE(B195,"_",C195)</f>
        <v>2015_4_f60_1</v>
      </c>
      <c r="B195" s="83" t="s">
        <v>73</v>
      </c>
      <c r="C195" s="83" t="s">
        <v>109</v>
      </c>
      <c r="D195" s="83">
        <v>0</v>
      </c>
      <c r="E195" s="83">
        <v>2.2252955399281875</v>
      </c>
      <c r="F195" s="83">
        <v>8.2051646145023263</v>
      </c>
      <c r="G195" s="83">
        <v>3.1643199888670206</v>
      </c>
      <c r="H195" s="83">
        <v>9.954101867874568E-2</v>
      </c>
      <c r="I195" s="83">
        <v>612.42056074766288</v>
      </c>
      <c r="J195" s="83">
        <v>8.3107915524604206</v>
      </c>
      <c r="K195" s="25"/>
    </row>
    <row r="196" spans="1:11" x14ac:dyDescent="0.2">
      <c r="A196" s="99" t="str">
        <f t="shared" si="41"/>
        <v>2015_4_f61_1</v>
      </c>
      <c r="B196" s="83" t="s">
        <v>73</v>
      </c>
      <c r="C196" s="83" t="s">
        <v>110</v>
      </c>
      <c r="D196" s="83">
        <v>0.7582838196314089</v>
      </c>
      <c r="E196" s="83">
        <v>14.574546827715913</v>
      </c>
      <c r="F196" s="83">
        <v>6.7604650371773589</v>
      </c>
      <c r="G196" s="83">
        <v>0.20317185023266437</v>
      </c>
      <c r="H196" s="83">
        <v>0</v>
      </c>
      <c r="I196" s="83">
        <v>552.48598130841128</v>
      </c>
      <c r="J196" s="83">
        <v>-71.257667125874519</v>
      </c>
      <c r="K196" s="25"/>
    </row>
    <row r="197" spans="1:11" x14ac:dyDescent="0.2">
      <c r="A197" s="99" t="str">
        <f t="shared" si="41"/>
        <v>2015_4_f61_2</v>
      </c>
      <c r="B197" s="83" t="s">
        <v>73</v>
      </c>
      <c r="C197" s="83" t="s">
        <v>111</v>
      </c>
      <c r="D197" s="83">
        <v>1.3175852052746277</v>
      </c>
      <c r="E197" s="83">
        <v>15.091074379362126</v>
      </c>
      <c r="F197" s="83">
        <v>6.1121923969583367</v>
      </c>
      <c r="G197" s="83">
        <v>0.10955546477513278</v>
      </c>
      <c r="H197" s="83">
        <v>0</v>
      </c>
      <c r="I197" s="83">
        <v>552.48598130841128</v>
      </c>
      <c r="J197" s="83">
        <v>-77.845214969657349</v>
      </c>
      <c r="K197" s="25"/>
    </row>
    <row r="198" spans="1:11" x14ac:dyDescent="0.2">
      <c r="A198" s="99" t="str">
        <f t="shared" si="41"/>
        <v>2015_4_f9_1</v>
      </c>
      <c r="B198" s="83" t="s">
        <v>73</v>
      </c>
      <c r="C198" s="83" t="s">
        <v>4</v>
      </c>
      <c r="D198" s="83">
        <v>4.2257625329644444E-2</v>
      </c>
      <c r="E198" s="83">
        <v>2.0400494729736067</v>
      </c>
      <c r="F198" s="83">
        <v>5.9110302390600094</v>
      </c>
      <c r="G198" s="83">
        <v>1.2067092863814952</v>
      </c>
      <c r="H198" s="83">
        <v>2.3973670535250301E-2</v>
      </c>
      <c r="I198" s="83">
        <v>761.37383177569893</v>
      </c>
      <c r="J198" s="83">
        <v>-9.4308996340819728</v>
      </c>
      <c r="K198" s="25"/>
    </row>
    <row r="199" spans="1:11" x14ac:dyDescent="0.2">
      <c r="A199" s="99" t="str">
        <f t="shared" si="41"/>
        <v>2015_4_f9_2</v>
      </c>
      <c r="B199" s="83" t="s">
        <v>73</v>
      </c>
      <c r="C199" s="83" t="s">
        <v>5</v>
      </c>
      <c r="D199" s="83">
        <v>5.9599900865917807E-2</v>
      </c>
      <c r="E199" s="83">
        <v>2.9546284676087207</v>
      </c>
      <c r="F199" s="83">
        <v>7.3751288783097664</v>
      </c>
      <c r="G199" s="83">
        <v>0.79138596442411213</v>
      </c>
      <c r="H199" s="83">
        <v>2.5236185161157294E-2</v>
      </c>
      <c r="I199" s="83">
        <v>795.32710280373908</v>
      </c>
      <c r="J199" s="83">
        <v>-19.917669448127004</v>
      </c>
      <c r="K199" s="25"/>
    </row>
    <row r="200" spans="1:11" x14ac:dyDescent="0.2">
      <c r="A200" s="99" t="str">
        <f t="shared" si="41"/>
        <v>2015_4_f9_3</v>
      </c>
      <c r="B200" s="83" t="s">
        <v>73</v>
      </c>
      <c r="C200" s="83" t="s">
        <v>6</v>
      </c>
      <c r="D200" s="83">
        <v>9.3457943925233673E-3</v>
      </c>
      <c r="E200" s="83">
        <v>1.017512033454034</v>
      </c>
      <c r="F200" s="83">
        <v>8.0328819103719411</v>
      </c>
      <c r="G200" s="83">
        <v>6.7059674472853024</v>
      </c>
      <c r="H200" s="83">
        <v>0.4970821838443743</v>
      </c>
      <c r="I200" s="83">
        <v>764.28037383177525</v>
      </c>
      <c r="J200" s="83">
        <v>40.976538780579844</v>
      </c>
      <c r="K200" s="25"/>
    </row>
    <row r="201" spans="1:11" x14ac:dyDescent="0.2">
      <c r="A201" s="99" t="str">
        <f t="shared" si="41"/>
        <v>2015_4_f9_4</v>
      </c>
      <c r="B201" s="83" t="s">
        <v>73</v>
      </c>
      <c r="C201" s="83" t="s">
        <v>7</v>
      </c>
      <c r="D201" s="83">
        <v>0.98778611885579137</v>
      </c>
      <c r="E201" s="83">
        <v>12.423900167604419</v>
      </c>
      <c r="F201" s="83">
        <v>9.7008467684695443</v>
      </c>
      <c r="G201" s="83">
        <v>2.1149575748067897</v>
      </c>
      <c r="H201" s="83">
        <v>2.3916515022096779E-2</v>
      </c>
      <c r="I201" s="83">
        <v>673.35514018691686</v>
      </c>
      <c r="J201" s="83">
        <v>-48.459405570215715</v>
      </c>
      <c r="K201" s="25"/>
    </row>
    <row r="202" spans="1:11" x14ac:dyDescent="0.2">
      <c r="A202" s="99" t="str">
        <f t="shared" si="41"/>
        <v>2015_4_InEI</v>
      </c>
      <c r="B202" s="83" t="s">
        <v>73</v>
      </c>
      <c r="C202" s="83" t="s">
        <v>107</v>
      </c>
      <c r="D202" s="83">
        <v>1.167436304218992E-3</v>
      </c>
      <c r="E202" s="83">
        <v>8.1142561546413874E-2</v>
      </c>
      <c r="F202" s="83">
        <v>0.22289840352335816</v>
      </c>
      <c r="G202" s="83">
        <v>3.0296716371051399E-2</v>
      </c>
      <c r="H202" s="83">
        <v>5.2333463472889908E-4</v>
      </c>
      <c r="I202" s="83">
        <v>781.61691783874073</v>
      </c>
      <c r="J202" s="83">
        <v>-15.51477208109211</v>
      </c>
      <c r="K202" s="25"/>
    </row>
    <row r="203" spans="1:11" x14ac:dyDescent="0.2">
      <c r="A203" s="99" t="str">
        <f t="shared" si="41"/>
        <v>2015_4_InIN</v>
      </c>
      <c r="B203" s="83" t="s">
        <v>73</v>
      </c>
      <c r="C203" s="83" t="s">
        <v>113</v>
      </c>
      <c r="D203" s="83">
        <v>7.2264510613563149E-2</v>
      </c>
      <c r="E203" s="83">
        <v>1.0653545808619209</v>
      </c>
      <c r="F203" s="83">
        <v>1.1200261924198056</v>
      </c>
      <c r="G203" s="83">
        <v>0.58411858552633245</v>
      </c>
      <c r="H203" s="83">
        <v>2.492977126239674E-2</v>
      </c>
      <c r="I203" s="83">
        <v>725.33019888581396</v>
      </c>
      <c r="J203" s="83">
        <v>-20.089536805213161</v>
      </c>
      <c r="K203" s="25"/>
    </row>
    <row r="204" spans="1:11" x14ac:dyDescent="0.2">
      <c r="A204" s="99" t="str">
        <f t="shared" si="41"/>
        <v>2015_4_lagE</v>
      </c>
      <c r="B204" s="83" t="s">
        <v>73</v>
      </c>
      <c r="C204" s="83" t="s">
        <v>226</v>
      </c>
      <c r="D204" s="83">
        <v>1.7701663738876701E-3</v>
      </c>
      <c r="E204" s="83">
        <v>6.6909303998854489E-2</v>
      </c>
      <c r="F204" s="83">
        <v>0.18293263504582855</v>
      </c>
      <c r="G204" s="83">
        <v>8.25317603272646E-2</v>
      </c>
      <c r="H204" s="83">
        <v>3.6581133123577865E-3</v>
      </c>
      <c r="I204" s="83">
        <v>785.75719131021867</v>
      </c>
      <c r="J204" s="83">
        <v>5.7425211833967964</v>
      </c>
      <c r="K204" s="25"/>
    </row>
    <row r="205" spans="1:11" x14ac:dyDescent="0.2">
      <c r="A205" s="99" t="str">
        <f t="shared" si="41"/>
        <v>2015_4_lagI</v>
      </c>
      <c r="B205" s="83" t="s">
        <v>73</v>
      </c>
      <c r="C205" s="83" t="s">
        <v>227</v>
      </c>
      <c r="D205" s="83">
        <v>9.3066896723574141E-2</v>
      </c>
      <c r="E205" s="83">
        <v>0.71372757714936119</v>
      </c>
      <c r="F205" s="83">
        <v>1.1072140653124956</v>
      </c>
      <c r="G205" s="83">
        <v>0.83368721150953162</v>
      </c>
      <c r="H205" s="83">
        <v>9.2963448773430921E-2</v>
      </c>
      <c r="I205" s="83">
        <v>729.32642193755783</v>
      </c>
      <c r="J205" s="83">
        <v>4.215667211409758</v>
      </c>
      <c r="K205" s="25"/>
    </row>
    <row r="206" spans="1:11" x14ac:dyDescent="0.2">
      <c r="A206" s="99" t="str">
        <f t="shared" si="41"/>
        <v>2016_2_f12_3</v>
      </c>
      <c r="B206" s="83" t="s">
        <v>74</v>
      </c>
      <c r="C206" s="83" t="s">
        <v>3</v>
      </c>
      <c r="D206" s="83">
        <v>2.138982766458989E-2</v>
      </c>
      <c r="E206" s="83">
        <v>3.159055699690323</v>
      </c>
      <c r="F206" s="83">
        <v>9.0106743738258714</v>
      </c>
      <c r="G206" s="83">
        <v>1.3563966829171441</v>
      </c>
      <c r="H206" s="83">
        <v>5.4645500564453879E-2</v>
      </c>
      <c r="I206" s="83">
        <v>638.28971962616845</v>
      </c>
      <c r="J206" s="83">
        <v>-12.763762556035912</v>
      </c>
      <c r="K206" s="25"/>
    </row>
    <row r="207" spans="1:11" x14ac:dyDescent="0.2">
      <c r="A207" s="99" t="str">
        <f t="shared" si="41"/>
        <v>2016_2_f4_1</v>
      </c>
      <c r="B207" s="83" t="s">
        <v>74</v>
      </c>
      <c r="C207" s="83" t="s">
        <v>43</v>
      </c>
      <c r="D207" s="83">
        <v>2.9932444136497489E-2</v>
      </c>
      <c r="E207" s="83">
        <v>1.5936912245370407</v>
      </c>
      <c r="F207" s="83">
        <v>3.9687611196821777</v>
      </c>
      <c r="G207" s="83">
        <v>1.9928260950509205</v>
      </c>
      <c r="H207" s="83">
        <v>4.8839991517068644E-2</v>
      </c>
      <c r="I207" s="83">
        <v>636.35514018691583</v>
      </c>
      <c r="J207" s="83">
        <v>5.7236973192085099</v>
      </c>
      <c r="K207" s="25"/>
    </row>
    <row r="208" spans="1:11" x14ac:dyDescent="0.2">
      <c r="A208" s="99" t="str">
        <f t="shared" si="41"/>
        <v>2016_2_f4_2</v>
      </c>
      <c r="B208" s="83" t="s">
        <v>74</v>
      </c>
      <c r="C208" s="83" t="s">
        <v>44</v>
      </c>
      <c r="D208" s="83">
        <v>1.3217936584953559E-2</v>
      </c>
      <c r="E208" s="83">
        <v>1.3349311934864463</v>
      </c>
      <c r="F208" s="83">
        <v>6.1076179846141745</v>
      </c>
      <c r="G208" s="83">
        <v>1.867687376463842</v>
      </c>
      <c r="H208" s="83">
        <v>0.12786930286376819</v>
      </c>
      <c r="I208" s="83">
        <v>662.28971962616822</v>
      </c>
      <c r="J208" s="83">
        <v>8.0629860127926314</v>
      </c>
      <c r="K208" s="25"/>
    </row>
    <row r="209" spans="1:11" x14ac:dyDescent="0.2">
      <c r="A209" s="99" t="str">
        <f t="shared" si="41"/>
        <v>2016_2_f4_3</v>
      </c>
      <c r="B209" s="83" t="s">
        <v>74</v>
      </c>
      <c r="C209" s="83" t="s">
        <v>100</v>
      </c>
      <c r="D209" s="83">
        <v>0.10472188061510648</v>
      </c>
      <c r="E209" s="83">
        <v>0.24076906731828274</v>
      </c>
      <c r="F209" s="83">
        <v>3.6054200492995965</v>
      </c>
      <c r="G209" s="83">
        <v>8.1048256981719717</v>
      </c>
      <c r="H209" s="83">
        <v>0.99513496690222991</v>
      </c>
      <c r="I209" s="83">
        <v>610.32710280373817</v>
      </c>
      <c r="J209" s="83">
        <v>73.902211691221808</v>
      </c>
      <c r="K209" s="25"/>
    </row>
    <row r="210" spans="1:11" x14ac:dyDescent="0.2">
      <c r="A210" s="99" t="str">
        <f t="shared" si="41"/>
        <v>2016_2_f4_4</v>
      </c>
      <c r="B210" s="83" t="s">
        <v>74</v>
      </c>
      <c r="C210" s="83" t="s">
        <v>102</v>
      </c>
      <c r="D210" s="83">
        <v>0.25098058475164242</v>
      </c>
      <c r="E210" s="83">
        <v>8.6281867312418523</v>
      </c>
      <c r="F210" s="83">
        <v>11.027697294811007</v>
      </c>
      <c r="G210" s="83">
        <v>1.3324878548404842</v>
      </c>
      <c r="H210" s="83">
        <v>9.3457943925233621E-3</v>
      </c>
      <c r="I210" s="83">
        <v>542.39252336448521</v>
      </c>
      <c r="J210" s="83">
        <v>-36.609153002796106</v>
      </c>
      <c r="K210" s="25"/>
    </row>
    <row r="211" spans="1:11" x14ac:dyDescent="0.2">
      <c r="A211" s="99" t="str">
        <f t="shared" si="41"/>
        <v>2016_2_f60_1</v>
      </c>
      <c r="B211" s="83" t="s">
        <v>74</v>
      </c>
      <c r="C211" s="83" t="s">
        <v>109</v>
      </c>
      <c r="D211" s="83">
        <v>3.0286551830581428E-2</v>
      </c>
      <c r="E211" s="83">
        <v>2.2360076274880156</v>
      </c>
      <c r="F211" s="83">
        <v>8.4934798480435223</v>
      </c>
      <c r="G211" s="83">
        <v>2.8477909992810071</v>
      </c>
      <c r="H211" s="83">
        <v>5.7991065362250134E-2</v>
      </c>
      <c r="I211" s="83">
        <v>640.28037383177514</v>
      </c>
      <c r="J211" s="83">
        <v>4.8822923440828703</v>
      </c>
      <c r="K211" s="25"/>
    </row>
    <row r="212" spans="1:11" x14ac:dyDescent="0.2">
      <c r="A212" s="99" t="str">
        <f t="shared" si="41"/>
        <v>2016_2_f61_1</v>
      </c>
      <c r="B212" s="83" t="s">
        <v>74</v>
      </c>
      <c r="C212" s="83" t="s">
        <v>110</v>
      </c>
      <c r="D212" s="83">
        <v>1.3496738152200358</v>
      </c>
      <c r="E212" s="83">
        <v>16.082469942492221</v>
      </c>
      <c r="F212" s="83">
        <v>5.3596025286782671</v>
      </c>
      <c r="G212" s="83">
        <v>0.43401248581748714</v>
      </c>
      <c r="H212" s="83">
        <v>3.4970631916198487E-2</v>
      </c>
      <c r="I212" s="83">
        <v>578.36448598130755</v>
      </c>
      <c r="J212" s="83">
        <v>-78.578205806571475</v>
      </c>
      <c r="K212" s="25"/>
    </row>
    <row r="213" spans="1:11" x14ac:dyDescent="0.2">
      <c r="A213" s="99" t="str">
        <f t="shared" si="41"/>
        <v>2016_2_f61_2</v>
      </c>
      <c r="B213" s="83" t="s">
        <v>74</v>
      </c>
      <c r="C213" s="83" t="s">
        <v>111</v>
      </c>
      <c r="D213" s="83">
        <v>0.99079859044304275</v>
      </c>
      <c r="E213" s="83">
        <v>15.248968411999352</v>
      </c>
      <c r="F213" s="83">
        <v>6.5912392908411173</v>
      </c>
      <c r="G213" s="83">
        <v>0.34543967785521862</v>
      </c>
      <c r="H213" s="83">
        <v>9.3457943925233621E-3</v>
      </c>
      <c r="I213" s="83">
        <v>580.35514018691629</v>
      </c>
      <c r="J213" s="83">
        <v>-72.744698549908307</v>
      </c>
      <c r="K213" s="25"/>
    </row>
    <row r="214" spans="1:11" x14ac:dyDescent="0.2">
      <c r="A214" s="99" t="str">
        <f t="shared" si="41"/>
        <v>2016_2_f9_1</v>
      </c>
      <c r="B214" s="83" t="s">
        <v>74</v>
      </c>
      <c r="C214" s="83" t="s">
        <v>4</v>
      </c>
      <c r="D214" s="83">
        <v>9.7696171834401532E-3</v>
      </c>
      <c r="E214" s="83">
        <v>1.7130606383891491</v>
      </c>
      <c r="F214" s="83">
        <v>4.9100890222126488</v>
      </c>
      <c r="G214" s="83">
        <v>0.98986369132638308</v>
      </c>
      <c r="H214" s="83">
        <v>2.3549847744333514E-2</v>
      </c>
      <c r="I214" s="83">
        <v>638.34579439252377</v>
      </c>
      <c r="J214" s="83">
        <v>-9.0976485408467163</v>
      </c>
      <c r="K214" s="25"/>
    </row>
    <row r="215" spans="1:11" x14ac:dyDescent="0.2">
      <c r="A215" s="99" t="str">
        <f t="shared" si="41"/>
        <v>2016_2_f9_2</v>
      </c>
      <c r="B215" s="83" t="s">
        <v>74</v>
      </c>
      <c r="C215" s="83" t="s">
        <v>5</v>
      </c>
      <c r="D215" s="83">
        <v>0</v>
      </c>
      <c r="E215" s="83">
        <v>2.3367336558245273</v>
      </c>
      <c r="F215" s="83">
        <v>6.1456381745729587</v>
      </c>
      <c r="G215" s="83">
        <v>0.87798325455527815</v>
      </c>
      <c r="H215" s="83">
        <v>4.298590089741669E-2</v>
      </c>
      <c r="I215" s="83">
        <v>661.28037383177514</v>
      </c>
      <c r="J215" s="83">
        <v>-14.598838875885972</v>
      </c>
      <c r="K215" s="25"/>
    </row>
    <row r="216" spans="1:11" x14ac:dyDescent="0.2">
      <c r="A216" s="99" t="str">
        <f t="shared" si="41"/>
        <v>2016_2_f9_3</v>
      </c>
      <c r="B216" s="83" t="s">
        <v>74</v>
      </c>
      <c r="C216" s="83" t="s">
        <v>6</v>
      </c>
      <c r="D216" s="83">
        <v>9.3457943925233673E-3</v>
      </c>
      <c r="E216" s="83">
        <v>0.56554637182132272</v>
      </c>
      <c r="F216" s="83">
        <v>6.691813488192194</v>
      </c>
      <c r="G216" s="83">
        <v>5.667590849835503</v>
      </c>
      <c r="H216" s="83">
        <v>0.22348709089390495</v>
      </c>
      <c r="I216" s="83">
        <v>612.32710280373817</v>
      </c>
      <c r="J216" s="83">
        <v>42.030840764561248</v>
      </c>
      <c r="K216" s="25"/>
    </row>
    <row r="217" spans="1:11" x14ac:dyDescent="0.2">
      <c r="A217" s="99" t="str">
        <f t="shared" si="41"/>
        <v>2016_2_f9_4</v>
      </c>
      <c r="B217" s="83" t="s">
        <v>74</v>
      </c>
      <c r="C217" s="83" t="s">
        <v>7</v>
      </c>
      <c r="D217" s="83">
        <v>0.39681221884437273</v>
      </c>
      <c r="E217" s="83">
        <v>9.7480054415034836</v>
      </c>
      <c r="F217" s="83">
        <v>10.200584946402072</v>
      </c>
      <c r="G217" s="83">
        <v>1.07379366643424</v>
      </c>
      <c r="H217" s="83">
        <v>0</v>
      </c>
      <c r="I217" s="83">
        <v>543.39252336448521</v>
      </c>
      <c r="J217" s="83">
        <v>-44.202574606458391</v>
      </c>
      <c r="K217" s="25"/>
    </row>
    <row r="218" spans="1:11" x14ac:dyDescent="0.2">
      <c r="A218" s="99" t="str">
        <f t="shared" si="41"/>
        <v>2016_2_InEI</v>
      </c>
      <c r="B218" s="83" t="s">
        <v>74</v>
      </c>
      <c r="C218" s="83" t="s">
        <v>107</v>
      </c>
      <c r="D218" s="83">
        <v>1.5777008308228433E-4</v>
      </c>
      <c r="E218" s="83">
        <v>7.4713265209309349E-2</v>
      </c>
      <c r="F218" s="83">
        <v>0.18081468672280587</v>
      </c>
      <c r="G218" s="83">
        <v>2.9261004064281729E-2</v>
      </c>
      <c r="H218" s="83">
        <v>8.2045070088353255E-4</v>
      </c>
      <c r="I218" s="83">
        <v>652.7509078199638</v>
      </c>
      <c r="J218" s="83">
        <v>-15.441556446960503</v>
      </c>
      <c r="K218" s="25"/>
    </row>
    <row r="219" spans="1:11" x14ac:dyDescent="0.2">
      <c r="A219" s="99" t="str">
        <f t="shared" si="41"/>
        <v>2016_2_InIN</v>
      </c>
      <c r="B219" s="83" t="s">
        <v>74</v>
      </c>
      <c r="C219" s="83" t="s">
        <v>113</v>
      </c>
      <c r="D219" s="83">
        <v>2.8463951942485154E-2</v>
      </c>
      <c r="E219" s="83">
        <v>0.80963454707519555</v>
      </c>
      <c r="F219" s="83">
        <v>1.2352436102909352</v>
      </c>
      <c r="G219" s="83">
        <v>0.39646448055339029</v>
      </c>
      <c r="H219" s="83">
        <v>1.887900169700259E-2</v>
      </c>
      <c r="I219" s="83">
        <v>581.39815810542552</v>
      </c>
      <c r="J219" s="83">
        <v>-17.372221243179855</v>
      </c>
      <c r="K219" s="25"/>
    </row>
    <row r="220" spans="1:11" x14ac:dyDescent="0.2">
      <c r="A220" s="99" t="str">
        <f t="shared" si="41"/>
        <v>2016_2_lagE</v>
      </c>
      <c r="B220" s="83" t="s">
        <v>74</v>
      </c>
      <c r="C220" s="83" t="s">
        <v>226</v>
      </c>
      <c r="D220" s="83">
        <v>1.1137274066441195E-3</v>
      </c>
      <c r="E220" s="83">
        <v>5.7101483955930725E-2</v>
      </c>
      <c r="F220" s="83">
        <v>0.16523764537930657</v>
      </c>
      <c r="G220" s="83">
        <v>6.1258747131661795E-2</v>
      </c>
      <c r="H220" s="83">
        <v>2.2062928337043186E-3</v>
      </c>
      <c r="I220" s="83">
        <v>652.63633859926563</v>
      </c>
      <c r="J220" s="83">
        <v>2.2105257645614338</v>
      </c>
      <c r="K220" s="25"/>
    </row>
    <row r="221" spans="1:11" x14ac:dyDescent="0.2">
      <c r="A221" s="99" t="str">
        <f t="shared" si="41"/>
        <v>2016_2_lagI</v>
      </c>
      <c r="B221" s="83" t="s">
        <v>74</v>
      </c>
      <c r="C221" s="83" t="s">
        <v>227</v>
      </c>
      <c r="D221" s="83">
        <v>2.0034641902073862E-2</v>
      </c>
      <c r="E221" s="83">
        <v>0.71855935736026777</v>
      </c>
      <c r="F221" s="83">
        <v>1.0722812070501271</v>
      </c>
      <c r="G221" s="83">
        <v>0.58585319695001759</v>
      </c>
      <c r="H221" s="83">
        <v>6.1873207990860497E-2</v>
      </c>
      <c r="I221" s="83">
        <v>579.86400275959409</v>
      </c>
      <c r="J221" s="83">
        <v>-1.9941835231972749</v>
      </c>
      <c r="K221" s="25"/>
    </row>
    <row r="222" spans="1:11" x14ac:dyDescent="0.2">
      <c r="A222" s="99" t="str">
        <f t="shared" si="41"/>
        <v>2016_4_f12_3</v>
      </c>
      <c r="B222" s="83" t="s">
        <v>75</v>
      </c>
      <c r="C222" s="83" t="s">
        <v>3</v>
      </c>
      <c r="D222" s="83">
        <v>5.3455966414126317E-2</v>
      </c>
      <c r="E222" s="83">
        <v>4.2838365019065803</v>
      </c>
      <c r="F222" s="83">
        <v>8.8706844571741357</v>
      </c>
      <c r="G222" s="83">
        <v>0.98912440112465061</v>
      </c>
      <c r="H222" s="83">
        <v>0</v>
      </c>
      <c r="I222" s="83">
        <v>662.09345794392436</v>
      </c>
      <c r="J222" s="83">
        <v>-23.959989827163909</v>
      </c>
      <c r="K222" s="25"/>
    </row>
    <row r="223" spans="1:11" x14ac:dyDescent="0.2">
      <c r="A223" s="99" t="str">
        <f t="shared" si="41"/>
        <v>2016_4_f4_1</v>
      </c>
      <c r="B223" s="83" t="s">
        <v>75</v>
      </c>
      <c r="C223" s="83" t="s">
        <v>43</v>
      </c>
      <c r="D223" s="83">
        <v>0.32284773947687512</v>
      </c>
      <c r="E223" s="83">
        <v>2.061463046635077</v>
      </c>
      <c r="F223" s="83">
        <v>4.5993793213978664</v>
      </c>
      <c r="G223" s="83">
        <v>3.1487530576596501</v>
      </c>
      <c r="H223" s="83">
        <v>0.17265776390577484</v>
      </c>
      <c r="I223" s="83">
        <v>851.14953271028082</v>
      </c>
      <c r="J223" s="83">
        <v>7.6361218128601855</v>
      </c>
      <c r="K223" s="25"/>
    </row>
    <row r="224" spans="1:11" x14ac:dyDescent="0.2">
      <c r="A224" s="99" t="str">
        <f t="shared" si="41"/>
        <v>2016_4_f4_2</v>
      </c>
      <c r="B224" s="83" t="s">
        <v>75</v>
      </c>
      <c r="C224" s="83" t="s">
        <v>44</v>
      </c>
      <c r="D224" s="83">
        <v>0.11597747244892566</v>
      </c>
      <c r="E224" s="83">
        <v>2.3071375345916429</v>
      </c>
      <c r="F224" s="83">
        <v>7.0206662199211634</v>
      </c>
      <c r="G224" s="83">
        <v>3.2736669074455267</v>
      </c>
      <c r="H224" s="83">
        <v>0.16082701082558354</v>
      </c>
      <c r="I224" s="83">
        <v>891.08411214953026</v>
      </c>
      <c r="J224" s="83">
        <v>8.2016297811293768</v>
      </c>
      <c r="K224" s="25"/>
    </row>
    <row r="225" spans="1:11" x14ac:dyDescent="0.2">
      <c r="A225" s="99" t="str">
        <f t="shared" si="41"/>
        <v>2016_4_f4_3</v>
      </c>
      <c r="B225" s="83" t="s">
        <v>75</v>
      </c>
      <c r="C225" s="83" t="s">
        <v>100</v>
      </c>
      <c r="D225" s="83">
        <v>6.5736855219696799E-2</v>
      </c>
      <c r="E225" s="83">
        <v>0.47008862019799363</v>
      </c>
      <c r="F225" s="83">
        <v>4.1762854198794104</v>
      </c>
      <c r="G225" s="83">
        <v>10.474761679197288</v>
      </c>
      <c r="H225" s="83">
        <v>1.8603567071689942</v>
      </c>
      <c r="I225" s="83">
        <v>810.14018691588751</v>
      </c>
      <c r="J225" s="83">
        <v>79.742652241558076</v>
      </c>
      <c r="K225" s="25"/>
    </row>
    <row r="226" spans="1:11" x14ac:dyDescent="0.2">
      <c r="A226" s="99" t="str">
        <f t="shared" si="41"/>
        <v>2016_4_f4_4</v>
      </c>
      <c r="B226" s="83" t="s">
        <v>75</v>
      </c>
      <c r="C226" s="83" t="s">
        <v>102</v>
      </c>
      <c r="D226" s="83">
        <v>1.0076688825342592</v>
      </c>
      <c r="E226" s="83">
        <v>9.9660981976538068</v>
      </c>
      <c r="F226" s="83">
        <v>12.453838675630097</v>
      </c>
      <c r="G226" s="83">
        <v>3.886735302682331</v>
      </c>
      <c r="H226" s="83">
        <v>0</v>
      </c>
      <c r="I226" s="83">
        <v>716.19626168224363</v>
      </c>
      <c r="J226" s="83">
        <v>-29.635350319098556</v>
      </c>
      <c r="K226" s="25"/>
    </row>
    <row r="227" spans="1:11" x14ac:dyDescent="0.2">
      <c r="A227" s="99" t="str">
        <f t="shared" si="41"/>
        <v>2016_4_f60_1</v>
      </c>
      <c r="B227" s="83" t="s">
        <v>75</v>
      </c>
      <c r="C227" s="83" t="s">
        <v>109</v>
      </c>
      <c r="D227" s="83">
        <v>9.1061030007486707E-2</v>
      </c>
      <c r="E227" s="83">
        <v>3.031707170971508</v>
      </c>
      <c r="F227" s="83">
        <v>8.9268084871703302</v>
      </c>
      <c r="G227" s="83">
        <v>2.0560247406180121</v>
      </c>
      <c r="H227" s="83">
        <v>3.2541710323910761E-2</v>
      </c>
      <c r="I227" s="83">
        <v>662.07476635513888</v>
      </c>
      <c r="J227" s="83">
        <v>-7.7288867354817601</v>
      </c>
      <c r="K227" s="25"/>
    </row>
    <row r="228" spans="1:11" x14ac:dyDescent="0.2">
      <c r="A228" s="99" t="str">
        <f t="shared" si="41"/>
        <v>2016_4_f61_1</v>
      </c>
      <c r="B228" s="83" t="s">
        <v>75</v>
      </c>
      <c r="C228" s="83" t="s">
        <v>110</v>
      </c>
      <c r="D228" s="83">
        <v>1.6403352921311296</v>
      </c>
      <c r="E228" s="83">
        <v>16.223591197939456</v>
      </c>
      <c r="F228" s="83">
        <v>5.4143784041935445</v>
      </c>
      <c r="G228" s="83">
        <v>0.40805341128263356</v>
      </c>
      <c r="H228" s="83">
        <v>2.1613993389534666E-2</v>
      </c>
      <c r="I228" s="83">
        <v>594.17757009345848</v>
      </c>
      <c r="J228" s="83">
        <v>-80.365288704993375</v>
      </c>
      <c r="K228" s="25"/>
    </row>
    <row r="229" spans="1:11" x14ac:dyDescent="0.2">
      <c r="A229" s="99" t="str">
        <f t="shared" si="41"/>
        <v>2016_4_f61_2</v>
      </c>
      <c r="B229" s="83" t="s">
        <v>75</v>
      </c>
      <c r="C229" s="83" t="s">
        <v>111</v>
      </c>
      <c r="D229" s="83">
        <v>1.3006147809116315</v>
      </c>
      <c r="E229" s="83">
        <v>16.168946223243239</v>
      </c>
      <c r="F229" s="83">
        <v>6.0032569886945941</v>
      </c>
      <c r="G229" s="83">
        <v>0.18059939837337985</v>
      </c>
      <c r="H229" s="83">
        <v>2.1613993389534666E-2</v>
      </c>
      <c r="I229" s="83">
        <v>593.17757009345826</v>
      </c>
      <c r="J229" s="83">
        <v>-78.337165001471874</v>
      </c>
      <c r="K229" s="25"/>
    </row>
    <row r="230" spans="1:11" x14ac:dyDescent="0.2">
      <c r="A230" s="99" t="str">
        <f t="shared" si="41"/>
        <v>2016_4_f9_1</v>
      </c>
      <c r="B230" s="83" t="s">
        <v>75</v>
      </c>
      <c r="C230" s="83" t="s">
        <v>4</v>
      </c>
      <c r="D230" s="83">
        <v>0.12842542871990298</v>
      </c>
      <c r="E230" s="83">
        <v>2.3069691166257367</v>
      </c>
      <c r="F230" s="83">
        <v>5.7836761851415925</v>
      </c>
      <c r="G230" s="83">
        <v>2.0233591436772209</v>
      </c>
      <c r="H230" s="83">
        <v>2.6156244586869916E-2</v>
      </c>
      <c r="I230" s="83">
        <v>848.14953271028071</v>
      </c>
      <c r="J230" s="83">
        <v>-4.7538028660360636</v>
      </c>
      <c r="K230" s="25"/>
    </row>
    <row r="231" spans="1:11" x14ac:dyDescent="0.2">
      <c r="A231" s="99" t="str">
        <f t="shared" si="41"/>
        <v>2016_4_f9_2</v>
      </c>
      <c r="B231" s="83" t="s">
        <v>75</v>
      </c>
      <c r="C231" s="83" t="s">
        <v>5</v>
      </c>
      <c r="D231" s="83">
        <v>9.4758984218360917E-2</v>
      </c>
      <c r="E231" s="83">
        <v>2.8740610475583011</v>
      </c>
      <c r="F231" s="83">
        <v>7.9442993851553512</v>
      </c>
      <c r="G231" s="83">
        <v>1.766790084983614</v>
      </c>
      <c r="H231" s="83">
        <v>3.9067702636082141E-2</v>
      </c>
      <c r="I231" s="83">
        <v>878.11214953270826</v>
      </c>
      <c r="J231" s="83">
        <v>-9.5813799029620732</v>
      </c>
      <c r="K231" s="25"/>
    </row>
    <row r="232" spans="1:11" x14ac:dyDescent="0.2">
      <c r="A232" s="99" t="str">
        <f t="shared" si="41"/>
        <v>2016_4_f9_3</v>
      </c>
      <c r="B232" s="83" t="s">
        <v>75</v>
      </c>
      <c r="C232" s="83" t="s">
        <v>6</v>
      </c>
      <c r="D232" s="83">
        <v>0.10168265142087576</v>
      </c>
      <c r="E232" s="83">
        <v>0.90823567929490412</v>
      </c>
      <c r="F232" s="83">
        <v>7.7202670317575173</v>
      </c>
      <c r="G232" s="83">
        <v>7.4627817161361971</v>
      </c>
      <c r="H232" s="83">
        <v>0.70726271745474234</v>
      </c>
      <c r="I232" s="83">
        <v>804.14953271028082</v>
      </c>
      <c r="J232" s="83">
        <v>45.950299271773936</v>
      </c>
      <c r="K232" s="25"/>
    </row>
    <row r="233" spans="1:11" x14ac:dyDescent="0.2">
      <c r="A233" s="99" t="str">
        <f t="shared" si="41"/>
        <v>2016_4_f9_4</v>
      </c>
      <c r="B233" s="83" t="s">
        <v>75</v>
      </c>
      <c r="C233" s="83" t="s">
        <v>7</v>
      </c>
      <c r="D233" s="83">
        <v>1.3893304118542726</v>
      </c>
      <c r="E233" s="83">
        <v>13.006745131957674</v>
      </c>
      <c r="F233" s="83">
        <v>10.68942440082896</v>
      </c>
      <c r="G233" s="83">
        <v>2.254881578403916</v>
      </c>
      <c r="H233" s="83">
        <v>7.4070635421695702E-2</v>
      </c>
      <c r="I233" s="83">
        <v>710.21495327102627</v>
      </c>
      <c r="J233" s="83">
        <v>-48.815066699357601</v>
      </c>
      <c r="K233" s="25"/>
    </row>
    <row r="234" spans="1:11" x14ac:dyDescent="0.2">
      <c r="A234" s="99" t="str">
        <f t="shared" si="41"/>
        <v>2016_4_InEI</v>
      </c>
      <c r="B234" s="83" t="s">
        <v>75</v>
      </c>
      <c r="C234" s="83" t="s">
        <v>107</v>
      </c>
      <c r="D234" s="83">
        <v>3.4114892747595482E-3</v>
      </c>
      <c r="E234" s="83">
        <v>9.7813201861333146E-2</v>
      </c>
      <c r="F234" s="83">
        <v>0.2321107542078846</v>
      </c>
      <c r="G234" s="83">
        <v>6.0832996172868449E-2</v>
      </c>
      <c r="H234" s="83">
        <v>1.0184873612969494E-3</v>
      </c>
      <c r="I234" s="83">
        <v>867.02732075408346</v>
      </c>
      <c r="J234" s="83">
        <v>-10.568722410418752</v>
      </c>
      <c r="K234" s="25"/>
    </row>
    <row r="235" spans="1:11" x14ac:dyDescent="0.2">
      <c r="A235" s="99" t="str">
        <f t="shared" si="41"/>
        <v>2016_4_InIN</v>
      </c>
      <c r="B235" s="83" t="s">
        <v>75</v>
      </c>
      <c r="C235" s="83" t="s">
        <v>113</v>
      </c>
      <c r="D235" s="83">
        <v>0.13021793468430065</v>
      </c>
      <c r="E235" s="83">
        <v>1.0956864366581198</v>
      </c>
      <c r="F235" s="83">
        <v>1.2488605546757141</v>
      </c>
      <c r="G235" s="83">
        <v>0.64048970517259585</v>
      </c>
      <c r="H235" s="83">
        <v>4.160384947635911E-2</v>
      </c>
      <c r="I235" s="83">
        <v>762.67485233544278</v>
      </c>
      <c r="J235" s="83">
        <v>-20.033362463805044</v>
      </c>
      <c r="K235" s="25"/>
    </row>
    <row r="236" spans="1:11" x14ac:dyDescent="0.2">
      <c r="A236" s="99" t="str">
        <f t="shared" si="41"/>
        <v>2016_4_lagE</v>
      </c>
      <c r="B236" s="83" t="s">
        <v>75</v>
      </c>
      <c r="C236" s="83" t="s">
        <v>226</v>
      </c>
      <c r="D236" s="83">
        <v>1.0345943735060578E-2</v>
      </c>
      <c r="E236" s="83">
        <v>8.7764718414064816E-2</v>
      </c>
      <c r="F236" s="83">
        <v>0.19073699853923112</v>
      </c>
      <c r="G236" s="83">
        <v>0.1038483974812803</v>
      </c>
      <c r="H236" s="83">
        <v>5.1254612143629827E-3</v>
      </c>
      <c r="I236" s="83">
        <v>875.70190343985837</v>
      </c>
      <c r="J236" s="83">
        <v>1.4184034173308835</v>
      </c>
      <c r="K236" s="25"/>
    </row>
    <row r="237" spans="1:11" x14ac:dyDescent="0.2">
      <c r="A237" s="99" t="str">
        <f t="shared" si="41"/>
        <v>2016_4_lagI</v>
      </c>
      <c r="B237" s="83" t="s">
        <v>75</v>
      </c>
      <c r="C237" s="83" t="s">
        <v>227</v>
      </c>
      <c r="D237" s="83">
        <v>9.1539037176050941E-2</v>
      </c>
      <c r="E237" s="83">
        <v>0.81290928483274483</v>
      </c>
      <c r="F237" s="83">
        <v>1.197504774918142</v>
      </c>
      <c r="G237" s="83">
        <v>0.9441072812752157</v>
      </c>
      <c r="H237" s="83">
        <v>0.10572752652579469</v>
      </c>
      <c r="I237" s="83">
        <v>766.2786992763954</v>
      </c>
      <c r="J237" s="83">
        <v>5.0629985254585952</v>
      </c>
      <c r="K237" s="25"/>
    </row>
    <row r="238" spans="1:11" x14ac:dyDescent="0.2">
      <c r="A238" s="99" t="str">
        <f t="shared" si="41"/>
        <v>2017_2_f12_3</v>
      </c>
      <c r="B238" s="83" t="s">
        <v>76</v>
      </c>
      <c r="C238" s="83" t="s">
        <v>3</v>
      </c>
      <c r="D238" s="83">
        <v>1.0000000000000002E-2</v>
      </c>
      <c r="E238" s="83">
        <v>5.7355405145325769</v>
      </c>
      <c r="F238" s="83">
        <v>7.9663428108830132</v>
      </c>
      <c r="G238" s="83">
        <v>0.82063944563129454</v>
      </c>
      <c r="H238" s="83">
        <v>3.1344987881094327E-2</v>
      </c>
      <c r="I238" s="83">
        <v>708.44000000000051</v>
      </c>
      <c r="J238" s="83">
        <v>-33.454101436428644</v>
      </c>
      <c r="K238" s="25"/>
    </row>
    <row r="239" spans="1:11" x14ac:dyDescent="0.2">
      <c r="A239" s="99" t="str">
        <f t="shared" si="41"/>
        <v>2017_2_f4_1</v>
      </c>
      <c r="B239" s="83" t="s">
        <v>76</v>
      </c>
      <c r="C239" s="83" t="s">
        <v>43</v>
      </c>
      <c r="D239" s="83">
        <v>2.2726485362896242E-2</v>
      </c>
      <c r="E239" s="83">
        <v>1.5609509786939202</v>
      </c>
      <c r="F239" s="83">
        <v>4.3159483803914727</v>
      </c>
      <c r="G239" s="83">
        <v>2.548952018014897</v>
      </c>
      <c r="H239" s="83">
        <v>0.1084358219296726</v>
      </c>
      <c r="I239" s="83">
        <v>714.07999999999799</v>
      </c>
      <c r="J239" s="83">
        <v>13.549349752346378</v>
      </c>
      <c r="K239" s="25"/>
    </row>
    <row r="240" spans="1:11" x14ac:dyDescent="0.2">
      <c r="A240" s="99" t="str">
        <f t="shared" si="41"/>
        <v>2017_2_f4_2</v>
      </c>
      <c r="B240" s="83" t="s">
        <v>76</v>
      </c>
      <c r="C240" s="83" t="s">
        <v>44</v>
      </c>
      <c r="D240" s="83">
        <v>2.8475000852294173E-2</v>
      </c>
      <c r="E240" s="83">
        <v>1.5919151609665234</v>
      </c>
      <c r="F240" s="83">
        <v>6.5663883917821773</v>
      </c>
      <c r="G240" s="83">
        <v>2.1444573461307956</v>
      </c>
      <c r="H240" s="83">
        <v>8.1184993874558867E-2</v>
      </c>
      <c r="I240" s="83">
        <v>739.55999999999904</v>
      </c>
      <c r="J240" s="83">
        <v>6.3190124365104881</v>
      </c>
      <c r="K240" s="25"/>
    </row>
    <row r="241" spans="1:11" x14ac:dyDescent="0.2">
      <c r="A241" s="99" t="str">
        <f t="shared" si="41"/>
        <v>2017_2_f4_3</v>
      </c>
      <c r="B241" s="83" t="s">
        <v>76</v>
      </c>
      <c r="C241" s="83" t="s">
        <v>100</v>
      </c>
      <c r="D241" s="83">
        <v>6.3194001736151565E-4</v>
      </c>
      <c r="E241" s="83">
        <v>0.40722820789724468</v>
      </c>
      <c r="F241" s="83">
        <v>4.5840745834293095</v>
      </c>
      <c r="G241" s="83">
        <v>8.0675230371013935</v>
      </c>
      <c r="H241" s="83">
        <v>1.0950714313827099</v>
      </c>
      <c r="I241" s="83">
        <v>680.14000000000055</v>
      </c>
      <c r="J241" s="83">
        <v>69.583196112623199</v>
      </c>
      <c r="K241" s="25"/>
    </row>
    <row r="242" spans="1:11" x14ac:dyDescent="0.2">
      <c r="A242" s="99" t="str">
        <f t="shared" si="41"/>
        <v>2017_2_f4_4</v>
      </c>
      <c r="B242" s="83" t="s">
        <v>76</v>
      </c>
      <c r="C242" s="83" t="s">
        <v>102</v>
      </c>
      <c r="D242" s="83">
        <v>0.13528317302335946</v>
      </c>
      <c r="E242" s="83">
        <v>8.9709793144427543</v>
      </c>
      <c r="F242" s="83">
        <v>9.6462970252906057</v>
      </c>
      <c r="G242" s="83">
        <v>2.97731830504698</v>
      </c>
      <c r="H242" s="83">
        <v>2.801166115794556E-2</v>
      </c>
      <c r="I242" s="83">
        <v>614.01999999999941</v>
      </c>
      <c r="J242" s="83">
        <v>-28.533116868386987</v>
      </c>
      <c r="K242" s="25"/>
    </row>
    <row r="243" spans="1:11" x14ac:dyDescent="0.2">
      <c r="A243" s="99" t="str">
        <f t="shared" si="41"/>
        <v>2017_2_f60_1</v>
      </c>
      <c r="B243" s="83" t="s">
        <v>76</v>
      </c>
      <c r="C243" s="83" t="s">
        <v>109</v>
      </c>
      <c r="D243" s="83">
        <v>1.2194151940442434E-2</v>
      </c>
      <c r="E243" s="83">
        <v>4.0612788019056447</v>
      </c>
      <c r="F243" s="83">
        <v>8.9497552738565016</v>
      </c>
      <c r="G243" s="83">
        <v>1.5230590422251851</v>
      </c>
      <c r="H243" s="83">
        <v>9.1281437218359324E-2</v>
      </c>
      <c r="I243" s="83">
        <v>709.44000000000062</v>
      </c>
      <c r="J243" s="83">
        <v>-16.259839572692673</v>
      </c>
      <c r="K243" s="25"/>
    </row>
    <row r="244" spans="1:11" x14ac:dyDescent="0.2">
      <c r="A244" s="99" t="str">
        <f t="shared" si="41"/>
        <v>2017_2_f61_1</v>
      </c>
      <c r="B244" s="83" t="s">
        <v>76</v>
      </c>
      <c r="C244" s="83" t="s">
        <v>110</v>
      </c>
      <c r="D244" s="83">
        <v>1.7118735841348813</v>
      </c>
      <c r="E244" s="83">
        <v>16.957626917220626</v>
      </c>
      <c r="F244" s="83">
        <v>4.8907821146061536</v>
      </c>
      <c r="G244" s="83">
        <v>0.32503695175845809</v>
      </c>
      <c r="H244" s="83">
        <v>0</v>
      </c>
      <c r="I244" s="83">
        <v>651.20000000000027</v>
      </c>
      <c r="J244" s="83">
        <v>-83.969306237950121</v>
      </c>
      <c r="K244" s="25"/>
    </row>
    <row r="245" spans="1:11" x14ac:dyDescent="0.2">
      <c r="A245" s="99" t="str">
        <f t="shared" si="41"/>
        <v>2017_2_f61_2</v>
      </c>
      <c r="B245" s="83" t="s">
        <v>76</v>
      </c>
      <c r="C245" s="83" t="s">
        <v>111</v>
      </c>
      <c r="D245" s="83">
        <v>1.1487956326363868</v>
      </c>
      <c r="E245" s="83">
        <v>16.353743454525194</v>
      </c>
      <c r="F245" s="83">
        <v>6.2528064767705267</v>
      </c>
      <c r="G245" s="83">
        <v>0.17765848404946707</v>
      </c>
      <c r="H245" s="83">
        <v>0</v>
      </c>
      <c r="I245" s="83">
        <v>655.20000000000039</v>
      </c>
      <c r="J245" s="83">
        <v>-77.189124268361581</v>
      </c>
      <c r="K245" s="25"/>
    </row>
    <row r="246" spans="1:11" x14ac:dyDescent="0.2">
      <c r="A246" s="99" t="str">
        <f t="shared" si="41"/>
        <v>2017_2_f9_1</v>
      </c>
      <c r="B246" s="83" t="s">
        <v>76</v>
      </c>
      <c r="C246" s="83" t="s">
        <v>4</v>
      </c>
      <c r="D246" s="83">
        <v>3.2726485362896247E-2</v>
      </c>
      <c r="E246" s="83">
        <v>1.4607708297245798</v>
      </c>
      <c r="F246" s="83">
        <v>5.5062896241122417</v>
      </c>
      <c r="G246" s="83">
        <v>1.469854495063224</v>
      </c>
      <c r="H246" s="83">
        <v>4.3790057162653738E-2</v>
      </c>
      <c r="I246" s="83">
        <v>710.07999999999799</v>
      </c>
      <c r="J246" s="83">
        <v>0.36660668462057239</v>
      </c>
      <c r="K246" s="25"/>
    </row>
    <row r="247" spans="1:11" x14ac:dyDescent="0.2">
      <c r="A247" s="99" t="str">
        <f t="shared" si="41"/>
        <v>2017_2_f9_2</v>
      </c>
      <c r="B247" s="83" t="s">
        <v>76</v>
      </c>
      <c r="C247" s="83" t="s">
        <v>5</v>
      </c>
      <c r="D247" s="83">
        <v>1.9585293505024061E-2</v>
      </c>
      <c r="E247" s="83">
        <v>2.3008002882353389</v>
      </c>
      <c r="F247" s="83">
        <v>7.0188836416284106</v>
      </c>
      <c r="G247" s="83">
        <v>0.94766137860302613</v>
      </c>
      <c r="H247" s="83">
        <v>9.9999999999999985E-3</v>
      </c>
      <c r="I247" s="83">
        <v>727.3200000000005</v>
      </c>
      <c r="J247" s="83">
        <v>-13.327364723421287</v>
      </c>
      <c r="K247" s="25"/>
    </row>
    <row r="248" spans="1:11" x14ac:dyDescent="0.2">
      <c r="A248" s="99" t="str">
        <f t="shared" si="41"/>
        <v>2017_2_f9_3</v>
      </c>
      <c r="B248" s="83" t="s">
        <v>76</v>
      </c>
      <c r="C248" s="83" t="s">
        <v>6</v>
      </c>
      <c r="D248" s="83">
        <v>6.3194001736151565E-4</v>
      </c>
      <c r="E248" s="83">
        <v>0.81914416545133095</v>
      </c>
      <c r="F248" s="83">
        <v>6.7232453753749928</v>
      </c>
      <c r="G248" s="83">
        <v>6.2663764865225868</v>
      </c>
      <c r="H248" s="83">
        <v>0.41005522895141289</v>
      </c>
      <c r="I248" s="83">
        <v>684.26000000000022</v>
      </c>
      <c r="J248" s="83">
        <v>44.066946966442018</v>
      </c>
      <c r="K248" s="25"/>
    </row>
    <row r="249" spans="1:11" x14ac:dyDescent="0.2">
      <c r="A249" s="99" t="str">
        <f t="shared" si="41"/>
        <v>2017_2_f9_4</v>
      </c>
      <c r="B249" s="83" t="s">
        <v>76</v>
      </c>
      <c r="C249" s="83" t="s">
        <v>7</v>
      </c>
      <c r="D249" s="83">
        <v>0.41956029264307204</v>
      </c>
      <c r="E249" s="83">
        <v>9.3156824005644943</v>
      </c>
      <c r="F249" s="83">
        <v>10.128129758235227</v>
      </c>
      <c r="G249" s="83">
        <v>2.0895443235414244</v>
      </c>
      <c r="H249" s="83">
        <v>0</v>
      </c>
      <c r="I249" s="83">
        <v>618.01999999999941</v>
      </c>
      <c r="J249" s="83">
        <v>-36.738893264059271</v>
      </c>
      <c r="K249" s="25"/>
    </row>
    <row r="250" spans="1:11" x14ac:dyDescent="0.2">
      <c r="A250" s="99" t="str">
        <f t="shared" si="41"/>
        <v>2017_2_InEI</v>
      </c>
      <c r="B250" s="83" t="s">
        <v>76</v>
      </c>
      <c r="C250" s="83" t="s">
        <v>107</v>
      </c>
      <c r="D250" s="83">
        <v>8.0513745871133827E-4</v>
      </c>
      <c r="E250" s="83">
        <v>6.6937133630659923E-2</v>
      </c>
      <c r="F250" s="83">
        <v>0.21023479576762766</v>
      </c>
      <c r="G250" s="83">
        <v>3.6576448061271423E-2</v>
      </c>
      <c r="H250" s="83">
        <v>9.1541147017486907E-4</v>
      </c>
      <c r="I250" s="83">
        <v>721.04457955240002</v>
      </c>
      <c r="J250" s="83">
        <v>-9.5540749104870919</v>
      </c>
      <c r="K250" s="25"/>
    </row>
    <row r="251" spans="1:11" x14ac:dyDescent="0.2">
      <c r="A251" s="99" t="str">
        <f t="shared" si="41"/>
        <v>2017_2_InIN</v>
      </c>
      <c r="B251" s="83" t="s">
        <v>76</v>
      </c>
      <c r="C251" s="83" t="s">
        <v>113</v>
      </c>
      <c r="D251" s="83">
        <v>3.810937319030884E-2</v>
      </c>
      <c r="E251" s="83">
        <v>0.74771110984522948</v>
      </c>
      <c r="F251" s="83">
        <v>1.0505377530400206</v>
      </c>
      <c r="G251" s="83">
        <v>0.57029174811518768</v>
      </c>
      <c r="H251" s="83">
        <v>2.6521654994591998E-2</v>
      </c>
      <c r="I251" s="83">
        <v>653.98932161401979</v>
      </c>
      <c r="J251" s="83">
        <v>-8.2441696627960663</v>
      </c>
      <c r="K251" s="25"/>
    </row>
    <row r="252" spans="1:11" x14ac:dyDescent="0.2">
      <c r="A252" s="99" t="str">
        <f t="shared" si="41"/>
        <v>2017_2_lagE</v>
      </c>
      <c r="B252" s="83" t="s">
        <v>76</v>
      </c>
      <c r="C252" s="83" t="s">
        <v>226</v>
      </c>
      <c r="D252" s="83">
        <v>1.3351336877147251E-3</v>
      </c>
      <c r="E252" s="83">
        <v>6.3199675991853332E-2</v>
      </c>
      <c r="F252" s="83">
        <v>0.17971157522735698</v>
      </c>
      <c r="G252" s="83">
        <v>7.0486374606393273E-2</v>
      </c>
      <c r="H252" s="83">
        <v>3.1420607905835191E-3</v>
      </c>
      <c r="I252" s="83">
        <v>729.57909628262144</v>
      </c>
      <c r="J252" s="83">
        <v>3.4291966912812195</v>
      </c>
      <c r="K252" s="25"/>
    </row>
    <row r="253" spans="1:11" x14ac:dyDescent="0.2">
      <c r="A253" s="99" t="str">
        <f t="shared" si="41"/>
        <v>2017_2_lagI</v>
      </c>
      <c r="B253" s="83" t="s">
        <v>76</v>
      </c>
      <c r="C253" s="83" t="s">
        <v>227</v>
      </c>
      <c r="D253" s="83">
        <v>5.6263210400748238E-3</v>
      </c>
      <c r="E253" s="83">
        <v>0.71146692691001157</v>
      </c>
      <c r="F253" s="83">
        <v>0.93935027802353865</v>
      </c>
      <c r="G253" s="83">
        <v>0.68408035756529029</v>
      </c>
      <c r="H253" s="83">
        <v>6.7645069461241006E-2</v>
      </c>
      <c r="I253" s="83">
        <v>650.58896126263448</v>
      </c>
      <c r="J253" s="83">
        <v>4.0134612389716677</v>
      </c>
      <c r="K253" s="25"/>
    </row>
    <row r="254" spans="1:11" x14ac:dyDescent="0.2">
      <c r="A254" s="99" t="str">
        <f t="shared" si="41"/>
        <v>2017_4_f12_3</v>
      </c>
      <c r="B254" s="83" t="s">
        <v>77</v>
      </c>
      <c r="C254" s="83" t="s">
        <v>3</v>
      </c>
      <c r="D254" s="83">
        <v>5.0889757868700883E-2</v>
      </c>
      <c r="E254" s="83">
        <v>8.1129655044916671</v>
      </c>
      <c r="F254" s="83">
        <v>9.1777291843756483</v>
      </c>
      <c r="G254" s="83">
        <v>1.1157891421935497</v>
      </c>
      <c r="H254" s="83">
        <v>0</v>
      </c>
      <c r="I254" s="83">
        <v>911.3200000000013</v>
      </c>
      <c r="J254" s="83">
        <v>-38.4613544491149</v>
      </c>
      <c r="K254" s="25"/>
    </row>
    <row r="255" spans="1:11" x14ac:dyDescent="0.2">
      <c r="A255" s="99" t="str">
        <f t="shared" si="41"/>
        <v>2017_4_f4_1</v>
      </c>
      <c r="B255" s="83" t="s">
        <v>77</v>
      </c>
      <c r="C255" s="83" t="s">
        <v>43</v>
      </c>
      <c r="D255" s="83">
        <v>5.3040013857613026E-2</v>
      </c>
      <c r="E255" s="83">
        <v>1.6680478087649395</v>
      </c>
      <c r="F255" s="83">
        <v>5.0650753507708286</v>
      </c>
      <c r="G255" s="83">
        <v>3.7645123852416389</v>
      </c>
      <c r="H255" s="83">
        <v>0.20685778624631898</v>
      </c>
      <c r="I255" s="83">
        <v>872.4800000000015</v>
      </c>
      <c r="J255" s="83">
        <v>22.348061067345263</v>
      </c>
      <c r="K255" s="25"/>
    </row>
    <row r="256" spans="1:11" x14ac:dyDescent="0.2">
      <c r="A256" s="99" t="str">
        <f t="shared" si="41"/>
        <v>2017_4_f4_2</v>
      </c>
      <c r="B256" s="83" t="s">
        <v>77</v>
      </c>
      <c r="C256" s="83" t="s">
        <v>44</v>
      </c>
      <c r="D256" s="83">
        <v>0.10950736266467113</v>
      </c>
      <c r="E256" s="83">
        <v>1.9849187008371219</v>
      </c>
      <c r="F256" s="83">
        <v>7.0947020251440795</v>
      </c>
      <c r="G256" s="83">
        <v>3.2888556472917458</v>
      </c>
      <c r="H256" s="83">
        <v>0.14497270076560986</v>
      </c>
      <c r="I256" s="83">
        <v>896.83999999999855</v>
      </c>
      <c r="J256" s="83">
        <v>10.891803592531286</v>
      </c>
      <c r="K256" s="25"/>
    </row>
    <row r="257" spans="1:11" x14ac:dyDescent="0.2">
      <c r="A257" s="99" t="str">
        <f t="shared" si="41"/>
        <v>2017_4_f4_3</v>
      </c>
      <c r="B257" s="83" t="s">
        <v>77</v>
      </c>
      <c r="C257" s="83" t="s">
        <v>100</v>
      </c>
      <c r="D257" s="83">
        <v>3.6640130026235333E-2</v>
      </c>
      <c r="E257" s="83">
        <v>0.68492878833909421</v>
      </c>
      <c r="F257" s="83">
        <v>5.3041392869996447</v>
      </c>
      <c r="G257" s="83">
        <v>9.8396803440494143</v>
      </c>
      <c r="H257" s="83">
        <v>1.8726123348458854</v>
      </c>
      <c r="I257" s="83">
        <v>869.77999999999952</v>
      </c>
      <c r="J257" s="83">
        <v>72.31195921706896</v>
      </c>
      <c r="K257" s="25"/>
    </row>
    <row r="258" spans="1:11" x14ac:dyDescent="0.2">
      <c r="A258" s="99" t="str">
        <f t="shared" si="41"/>
        <v>2017_4_f4_4</v>
      </c>
      <c r="B258" s="83" t="s">
        <v>77</v>
      </c>
      <c r="C258" s="83" t="s">
        <v>102</v>
      </c>
      <c r="D258" s="83">
        <v>0.88557098822742963</v>
      </c>
      <c r="E258" s="83">
        <v>9.0409919411742869</v>
      </c>
      <c r="F258" s="83">
        <v>13.468347755041398</v>
      </c>
      <c r="G258" s="83">
        <v>3.3206480484272278</v>
      </c>
      <c r="H258" s="83">
        <v>0.28910647305678311</v>
      </c>
      <c r="I258" s="83">
        <v>777.35999999999717</v>
      </c>
      <c r="J258" s="83">
        <v>-25.600291173285839</v>
      </c>
      <c r="K258" s="25"/>
    </row>
    <row r="259" spans="1:11" x14ac:dyDescent="0.2">
      <c r="A259" s="99" t="str">
        <f t="shared" ref="A259:A322" si="42">CONCATENATE(B259,"_",C259)</f>
        <v>2017_4_f60_1</v>
      </c>
      <c r="B259" s="83" t="s">
        <v>77</v>
      </c>
      <c r="C259" s="83" t="s">
        <v>109</v>
      </c>
      <c r="D259" s="83">
        <v>0</v>
      </c>
      <c r="E259" s="83">
        <v>5.0431639881124619</v>
      </c>
      <c r="F259" s="83">
        <v>8.2176827923472633</v>
      </c>
      <c r="G259" s="83">
        <v>1.2965865576358058</v>
      </c>
      <c r="H259" s="83">
        <v>4.6640130026235328E-2</v>
      </c>
      <c r="I259" s="83">
        <v>709.77999999999952</v>
      </c>
      <c r="J259" s="83">
        <v>-25.015603888865108</v>
      </c>
      <c r="K259" s="25"/>
    </row>
    <row r="260" spans="1:11" x14ac:dyDescent="0.2">
      <c r="A260" s="99" t="str">
        <f t="shared" si="42"/>
        <v>2017_4_f61_1</v>
      </c>
      <c r="B260" s="83" t="s">
        <v>77</v>
      </c>
      <c r="C260" s="83" t="s">
        <v>110</v>
      </c>
      <c r="D260" s="83">
        <v>0.98396813607160061</v>
      </c>
      <c r="E260" s="83">
        <v>13.91140602369369</v>
      </c>
      <c r="F260" s="83">
        <v>7.9074390017454634</v>
      </c>
      <c r="G260" s="83">
        <v>0.62947970438593237</v>
      </c>
      <c r="H260" s="83">
        <v>4.0118468451739893E-2</v>
      </c>
      <c r="I260" s="83">
        <v>650.35999999999831</v>
      </c>
      <c r="J260" s="83">
        <v>-64.627470260581859</v>
      </c>
      <c r="K260" s="25"/>
    </row>
    <row r="261" spans="1:11" x14ac:dyDescent="0.2">
      <c r="A261" s="99" t="str">
        <f t="shared" si="42"/>
        <v>2017_4_f61_2</v>
      </c>
      <c r="B261" s="83" t="s">
        <v>77</v>
      </c>
      <c r="C261" s="83" t="s">
        <v>111</v>
      </c>
      <c r="D261" s="83">
        <v>1.4524770676272889</v>
      </c>
      <c r="E261" s="83">
        <v>13.314502915289482</v>
      </c>
      <c r="F261" s="83">
        <v>7.798283507260372</v>
      </c>
      <c r="G261" s="83">
        <v>0.90467820403312671</v>
      </c>
      <c r="H261" s="83">
        <v>0</v>
      </c>
      <c r="I261" s="83">
        <v>650.35999999999831</v>
      </c>
      <c r="J261" s="83">
        <v>-65.252734949439144</v>
      </c>
      <c r="K261" s="25"/>
    </row>
    <row r="262" spans="1:11" x14ac:dyDescent="0.2">
      <c r="A262" s="99" t="str">
        <f t="shared" si="42"/>
        <v>2017_4_f9_1</v>
      </c>
      <c r="B262" s="83" t="s">
        <v>77</v>
      </c>
      <c r="C262" s="83" t="s">
        <v>4</v>
      </c>
      <c r="D262" s="83">
        <v>6.7902303828165603E-2</v>
      </c>
      <c r="E262" s="83">
        <v>1.4388983197644203</v>
      </c>
      <c r="F262" s="83">
        <v>6.8638004503724144</v>
      </c>
      <c r="G262" s="83">
        <v>2.2476979040360292</v>
      </c>
      <c r="H262" s="83">
        <v>8.5743980599341768E-2</v>
      </c>
      <c r="I262" s="83">
        <v>869.48000000000127</v>
      </c>
      <c r="J262" s="83">
        <v>7.8893829283022914</v>
      </c>
      <c r="K262" s="25"/>
    </row>
    <row r="263" spans="1:11" x14ac:dyDescent="0.2">
      <c r="A263" s="99" t="str">
        <f t="shared" si="42"/>
        <v>2017_4_f9_2</v>
      </c>
      <c r="B263" s="83" t="s">
        <v>77</v>
      </c>
      <c r="C263" s="83" t="s">
        <v>5</v>
      </c>
      <c r="D263" s="83">
        <v>2.2492934289589483E-2</v>
      </c>
      <c r="E263" s="83">
        <v>2.7776225988596135</v>
      </c>
      <c r="F263" s="83">
        <v>7.9317201070198431</v>
      </c>
      <c r="G263" s="83">
        <v>1.7446869542193364</v>
      </c>
      <c r="H263" s="83">
        <v>9.7063928195647242E-2</v>
      </c>
      <c r="I263" s="83">
        <v>889.7799999999994</v>
      </c>
      <c r="J263" s="83">
        <v>-7.0289702563444161</v>
      </c>
      <c r="K263" s="25"/>
    </row>
    <row r="264" spans="1:11" x14ac:dyDescent="0.2">
      <c r="A264" s="99" t="str">
        <f t="shared" si="42"/>
        <v>2017_4_f9_3</v>
      </c>
      <c r="B264" s="83" t="s">
        <v>77</v>
      </c>
      <c r="C264" s="83" t="s">
        <v>6</v>
      </c>
      <c r="D264" s="83">
        <v>0.16214709109104022</v>
      </c>
      <c r="E264" s="83">
        <v>1.4341561131972089</v>
      </c>
      <c r="F264" s="83">
        <v>8.8529875305447607</v>
      </c>
      <c r="G264" s="83">
        <v>6.6741902547907008</v>
      </c>
      <c r="H264" s="83">
        <v>0.46817733660259608</v>
      </c>
      <c r="I264" s="83">
        <v>855.77999999999952</v>
      </c>
      <c r="J264" s="83">
        <v>33.266304541011237</v>
      </c>
      <c r="K264" s="25"/>
    </row>
    <row r="265" spans="1:11" x14ac:dyDescent="0.2">
      <c r="A265" s="99" t="str">
        <f t="shared" si="42"/>
        <v>2017_4_f9_4</v>
      </c>
      <c r="B265" s="83" t="s">
        <v>77</v>
      </c>
      <c r="C265" s="83" t="s">
        <v>7</v>
      </c>
      <c r="D265" s="83">
        <v>1.1121495153563339</v>
      </c>
      <c r="E265" s="83">
        <v>10.972887807776582</v>
      </c>
      <c r="F265" s="83">
        <v>12.633085007613174</v>
      </c>
      <c r="G265" s="83">
        <v>2.2095383815501153</v>
      </c>
      <c r="H265" s="83">
        <v>7.7784379990344266E-2</v>
      </c>
      <c r="I265" s="83">
        <v>760.3599999999974</v>
      </c>
      <c r="J265" s="83">
        <v>-40.110724559219967</v>
      </c>
      <c r="K265" s="25"/>
    </row>
    <row r="266" spans="1:11" x14ac:dyDescent="0.2">
      <c r="A266" s="99" t="str">
        <f t="shared" si="42"/>
        <v>2017_4_InEI</v>
      </c>
      <c r="B266" s="83" t="s">
        <v>77</v>
      </c>
      <c r="C266" s="83" t="s">
        <v>107</v>
      </c>
      <c r="D266" s="83">
        <v>1.7845041472811215E-3</v>
      </c>
      <c r="E266" s="83">
        <v>7.662564739083734E-2</v>
      </c>
      <c r="F266" s="83">
        <v>0.25849005824537608</v>
      </c>
      <c r="G266" s="83">
        <v>6.0169605479635319E-2</v>
      </c>
      <c r="H266" s="83">
        <v>2.8031468679660149E-3</v>
      </c>
      <c r="I266" s="83">
        <v>880.60709121077366</v>
      </c>
      <c r="J266" s="83">
        <v>-3.605834311224358</v>
      </c>
      <c r="K266" s="25"/>
    </row>
    <row r="267" spans="1:11" x14ac:dyDescent="0.2">
      <c r="A267" s="99" t="str">
        <f t="shared" si="42"/>
        <v>2017_4_InIN</v>
      </c>
      <c r="B267" s="83" t="s">
        <v>77</v>
      </c>
      <c r="C267" s="83" t="s">
        <v>113</v>
      </c>
      <c r="D267" s="83">
        <v>7.7863864508860903E-2</v>
      </c>
      <c r="E267" s="83">
        <v>0.84677120878560219</v>
      </c>
      <c r="F267" s="83">
        <v>1.4885060196842939</v>
      </c>
      <c r="G267" s="83">
        <v>0.57358085516930146</v>
      </c>
      <c r="H267" s="83">
        <v>3.1315460336140064E-2</v>
      </c>
      <c r="I267" s="83">
        <v>813.76253537262699</v>
      </c>
      <c r="J267" s="83">
        <v>-12.13660112137938</v>
      </c>
      <c r="K267" s="25"/>
    </row>
    <row r="268" spans="1:11" x14ac:dyDescent="0.2">
      <c r="A268" s="99" t="str">
        <f t="shared" si="42"/>
        <v>2017_4_lagE</v>
      </c>
      <c r="B268" s="83" t="s">
        <v>77</v>
      </c>
      <c r="C268" s="83" t="s">
        <v>226</v>
      </c>
      <c r="D268" s="83">
        <v>4.123610742631182E-3</v>
      </c>
      <c r="E268" s="83">
        <v>7.4397285903897228E-2</v>
      </c>
      <c r="F268" s="83">
        <v>0.2095365994082318</v>
      </c>
      <c r="G268" s="83">
        <v>0.10689117072973753</v>
      </c>
      <c r="H268" s="83">
        <v>6.011808802186696E-3</v>
      </c>
      <c r="I268" s="83">
        <v>885.58918788506401</v>
      </c>
      <c r="J268" s="83">
        <v>9.0458494423623002</v>
      </c>
      <c r="K268" s="25"/>
    </row>
    <row r="269" spans="1:11" x14ac:dyDescent="0.2">
      <c r="A269" s="99" t="str">
        <f t="shared" si="42"/>
        <v>2017_4_lagI</v>
      </c>
      <c r="B269" s="83" t="s">
        <v>77</v>
      </c>
      <c r="C269" s="83" t="s">
        <v>227</v>
      </c>
      <c r="D269" s="83">
        <v>6.0165406443219049E-2</v>
      </c>
      <c r="E269" s="83">
        <v>0.679138008816771</v>
      </c>
      <c r="F269" s="83">
        <v>1.3351927887253117</v>
      </c>
      <c r="G269" s="83">
        <v>0.81538294315878557</v>
      </c>
      <c r="H269" s="83">
        <v>0.12709557470865884</v>
      </c>
      <c r="I269" s="83">
        <v>828.26150065330307</v>
      </c>
      <c r="J269" s="83">
        <v>8.9528516403021285</v>
      </c>
      <c r="K269" s="25"/>
    </row>
    <row r="270" spans="1:11" x14ac:dyDescent="0.2">
      <c r="A270" s="99" t="str">
        <f t="shared" si="42"/>
        <v>2018_2_f12_3</v>
      </c>
      <c r="B270" s="83" t="s">
        <v>78</v>
      </c>
      <c r="C270" s="83" t="s">
        <v>3</v>
      </c>
      <c r="D270" s="83">
        <v>0.13555605186310415</v>
      </c>
      <c r="E270" s="83">
        <v>6.2379430070888784</v>
      </c>
      <c r="F270" s="83">
        <v>6.7264999532796477</v>
      </c>
      <c r="G270" s="83">
        <v>1.0562598788231257</v>
      </c>
      <c r="H270" s="83">
        <v>1.0000000000000002E-2</v>
      </c>
      <c r="I270" s="83">
        <v>691.83999999999878</v>
      </c>
      <c r="J270" s="83">
        <v>-38.350246693730021</v>
      </c>
      <c r="K270" s="25"/>
    </row>
    <row r="271" spans="1:11" x14ac:dyDescent="0.2">
      <c r="A271" s="99" t="str">
        <f t="shared" si="42"/>
        <v>2018_2_f4_1</v>
      </c>
      <c r="B271" s="83" t="s">
        <v>78</v>
      </c>
      <c r="C271" s="83" t="s">
        <v>43</v>
      </c>
      <c r="D271" s="83">
        <v>3.3396847393036548E-2</v>
      </c>
      <c r="E271" s="83">
        <v>1.0031941798025292</v>
      </c>
      <c r="F271" s="83">
        <v>3.8311778971072186</v>
      </c>
      <c r="G271" s="83">
        <v>3.0468421964316614</v>
      </c>
      <c r="H271" s="83">
        <v>0.14703966741728741</v>
      </c>
      <c r="I271" s="83">
        <v>679.41999999999985</v>
      </c>
      <c r="J271" s="83">
        <v>28.169586060652019</v>
      </c>
      <c r="K271" s="25"/>
    </row>
    <row r="272" spans="1:11" x14ac:dyDescent="0.2">
      <c r="A272" s="99" t="str">
        <f t="shared" si="42"/>
        <v>2018_2_f4_2</v>
      </c>
      <c r="B272" s="83" t="s">
        <v>78</v>
      </c>
      <c r="C272" s="83" t="s">
        <v>44</v>
      </c>
      <c r="D272" s="83">
        <v>3.8475000852294182E-2</v>
      </c>
      <c r="E272" s="83">
        <v>1.1721618279542452</v>
      </c>
      <c r="F272" s="83">
        <v>5.991567169330593</v>
      </c>
      <c r="G272" s="83">
        <v>2.4186918275026006</v>
      </c>
      <c r="H272" s="83">
        <v>5.7725445917199032E-2</v>
      </c>
      <c r="I272" s="83">
        <v>704.72000000000014</v>
      </c>
      <c r="J272" s="83">
        <v>13.277003548579302</v>
      </c>
      <c r="K272" s="25"/>
    </row>
    <row r="273" spans="1:11" x14ac:dyDescent="0.2">
      <c r="A273" s="99" t="str">
        <f t="shared" si="42"/>
        <v>2018_2_f4_3</v>
      </c>
      <c r="B273" s="83" t="s">
        <v>78</v>
      </c>
      <c r="C273" s="83" t="s">
        <v>100</v>
      </c>
      <c r="D273" s="83">
        <v>2.6702563478707184E-2</v>
      </c>
      <c r="E273" s="83">
        <v>0.45831141645957607</v>
      </c>
      <c r="F273" s="83">
        <v>4.6756186465073766</v>
      </c>
      <c r="G273" s="83">
        <v>7.5274122137339239</v>
      </c>
      <c r="H273" s="83">
        <v>0.89221194420965433</v>
      </c>
      <c r="I273" s="83">
        <v>653.60000000000025</v>
      </c>
      <c r="J273" s="83">
        <v>64.800833286540993</v>
      </c>
      <c r="K273" s="25"/>
    </row>
    <row r="274" spans="1:11" x14ac:dyDescent="0.2">
      <c r="A274" s="99" t="str">
        <f t="shared" si="42"/>
        <v>2018_2_f4_4</v>
      </c>
      <c r="B274" s="83" t="s">
        <v>78</v>
      </c>
      <c r="C274" s="83" t="s">
        <v>102</v>
      </c>
      <c r="D274" s="83">
        <v>0.53875441007167513</v>
      </c>
      <c r="E274" s="83">
        <v>6.787494707913992</v>
      </c>
      <c r="F274" s="83">
        <v>11.484148995432095</v>
      </c>
      <c r="G274" s="83">
        <v>2.4938385263861531</v>
      </c>
      <c r="H274" s="83">
        <v>9.9999999999999985E-3</v>
      </c>
      <c r="I274" s="83">
        <v>591.29999999999927</v>
      </c>
      <c r="J274" s="83">
        <v>-25.106059823310744</v>
      </c>
      <c r="K274" s="25"/>
    </row>
    <row r="275" spans="1:11" x14ac:dyDescent="0.2">
      <c r="A275" s="99" t="str">
        <f t="shared" si="42"/>
        <v>2018_2_f60_1</v>
      </c>
      <c r="B275" s="83" t="s">
        <v>78</v>
      </c>
      <c r="C275" s="83" t="s">
        <v>109</v>
      </c>
      <c r="D275" s="83">
        <v>8.1460212784366548E-2</v>
      </c>
      <c r="E275" s="83">
        <v>4.9712735651884294</v>
      </c>
      <c r="F275" s="83">
        <v>7.8005308123679669</v>
      </c>
      <c r="G275" s="83">
        <v>1.3559203670018107</v>
      </c>
      <c r="H275" s="83">
        <v>1.0000000000000002E-2</v>
      </c>
      <c r="I275" s="83">
        <v>694.89999999999804</v>
      </c>
      <c r="J275" s="83">
        <v>-26.431005961524086</v>
      </c>
      <c r="K275" s="25"/>
    </row>
    <row r="276" spans="1:11" x14ac:dyDescent="0.2">
      <c r="A276" s="99" t="str">
        <f t="shared" si="42"/>
        <v>2018_2_f61_1</v>
      </c>
      <c r="B276" s="83" t="s">
        <v>78</v>
      </c>
      <c r="C276" s="83" t="s">
        <v>110</v>
      </c>
      <c r="D276" s="83">
        <v>1.0984628811230359</v>
      </c>
      <c r="E276" s="83">
        <v>13.371941545660471</v>
      </c>
      <c r="F276" s="83">
        <v>7.9099082705091579</v>
      </c>
      <c r="G276" s="83">
        <v>0.49761614736138465</v>
      </c>
      <c r="H276" s="83">
        <v>0.16645003156682883</v>
      </c>
      <c r="I276" s="83">
        <v>624.42000000000019</v>
      </c>
      <c r="J276" s="83">
        <v>-63.95638249386608</v>
      </c>
      <c r="K276" s="25"/>
    </row>
    <row r="277" spans="1:11" x14ac:dyDescent="0.2">
      <c r="A277" s="99" t="str">
        <f t="shared" si="42"/>
        <v>2018_2_f61_2</v>
      </c>
      <c r="B277" s="83" t="s">
        <v>78</v>
      </c>
      <c r="C277" s="83" t="s">
        <v>111</v>
      </c>
      <c r="D277" s="83">
        <v>0.86621532291008985</v>
      </c>
      <c r="E277" s="83">
        <v>11.724778846510933</v>
      </c>
      <c r="F277" s="83">
        <v>9.9052330374716888</v>
      </c>
      <c r="G277" s="83">
        <v>0.41810636164444581</v>
      </c>
      <c r="H277" s="83">
        <v>0.16645003156682883</v>
      </c>
      <c r="I277" s="83">
        <v>628.48</v>
      </c>
      <c r="J277" s="83">
        <v>-55.051003846748792</v>
      </c>
      <c r="K277" s="25"/>
    </row>
    <row r="278" spans="1:11" x14ac:dyDescent="0.2">
      <c r="A278" s="99" t="str">
        <f t="shared" si="42"/>
        <v>2018_2_f9_1</v>
      </c>
      <c r="B278" s="83" t="s">
        <v>78</v>
      </c>
      <c r="C278" s="83" t="s">
        <v>4</v>
      </c>
      <c r="D278" s="83">
        <v>0</v>
      </c>
      <c r="E278" s="83">
        <v>1.1536757318551878</v>
      </c>
      <c r="F278" s="83">
        <v>4.6588740689416195</v>
      </c>
      <c r="G278" s="83">
        <v>2.1899878745885992</v>
      </c>
      <c r="H278" s="83">
        <v>3.8408106703620312E-2</v>
      </c>
      <c r="I278" s="83">
        <v>675.35999999999808</v>
      </c>
      <c r="J278" s="83">
        <v>13.843251606298765</v>
      </c>
      <c r="K278" s="25"/>
    </row>
    <row r="279" spans="1:11" x14ac:dyDescent="0.2">
      <c r="A279" s="99" t="str">
        <f t="shared" si="42"/>
        <v>2018_2_f9_2</v>
      </c>
      <c r="B279" s="83" t="s">
        <v>78</v>
      </c>
      <c r="C279" s="83" t="s">
        <v>5</v>
      </c>
      <c r="D279" s="83">
        <v>7.6010766966592069E-3</v>
      </c>
      <c r="E279" s="83">
        <v>1.7562428490904567</v>
      </c>
      <c r="F279" s="83">
        <v>6.7137259991550131</v>
      </c>
      <c r="G279" s="83">
        <v>1.1543383039840247</v>
      </c>
      <c r="H279" s="83">
        <v>0</v>
      </c>
      <c r="I279" s="83">
        <v>701.72</v>
      </c>
      <c r="J279" s="83">
        <v>-6.4068996904110946</v>
      </c>
      <c r="K279" s="25"/>
    </row>
    <row r="280" spans="1:11" x14ac:dyDescent="0.2">
      <c r="A280" s="99" t="str">
        <f t="shared" si="42"/>
        <v>2018_2_f9_3</v>
      </c>
      <c r="B280" s="83" t="s">
        <v>78</v>
      </c>
      <c r="C280" s="83" t="s">
        <v>6</v>
      </c>
      <c r="D280" s="83">
        <v>1.3443124147468677E-2</v>
      </c>
      <c r="E280" s="83">
        <v>1.2350332103530204</v>
      </c>
      <c r="F280" s="83">
        <v>7.378305378611147</v>
      </c>
      <c r="G280" s="83">
        <v>4.7526892179108167</v>
      </c>
      <c r="H280" s="83">
        <v>0.20383403462700347</v>
      </c>
      <c r="I280" s="83">
        <v>654.60000000000036</v>
      </c>
      <c r="J280" s="83">
        <v>28.700215730822109</v>
      </c>
      <c r="K280" s="25"/>
    </row>
    <row r="281" spans="1:11" x14ac:dyDescent="0.2">
      <c r="A281" s="99" t="str">
        <f t="shared" si="42"/>
        <v>2018_2_f9_4</v>
      </c>
      <c r="B281" s="83" t="s">
        <v>78</v>
      </c>
      <c r="C281" s="83" t="s">
        <v>7</v>
      </c>
      <c r="D281" s="83">
        <v>0.25142199279533561</v>
      </c>
      <c r="E281" s="83">
        <v>6.9296282541686764</v>
      </c>
      <c r="F281" s="83">
        <v>12.696208266795397</v>
      </c>
      <c r="G281" s="83">
        <v>1.5191632933486827</v>
      </c>
      <c r="H281" s="83">
        <v>0</v>
      </c>
      <c r="I281" s="83">
        <v>592.29999999999939</v>
      </c>
      <c r="J281" s="83">
        <v>-27.636905832760355</v>
      </c>
      <c r="K281" s="25"/>
    </row>
    <row r="282" spans="1:11" x14ac:dyDescent="0.2">
      <c r="A282" s="99" t="str">
        <f t="shared" si="42"/>
        <v>2018_2_InEI</v>
      </c>
      <c r="B282" s="83" t="s">
        <v>78</v>
      </c>
      <c r="C282" s="83" t="s">
        <v>107</v>
      </c>
      <c r="D282" s="83">
        <v>9.8671149856187536E-5</v>
      </c>
      <c r="E282" s="83">
        <v>5.8461170183730621E-2</v>
      </c>
      <c r="F282" s="83">
        <v>0.18666049123846878</v>
      </c>
      <c r="G282" s="83">
        <v>5.171230766801712E-2</v>
      </c>
      <c r="H282" s="83">
        <v>4.6862370340319901E-4</v>
      </c>
      <c r="I282" s="83">
        <v>691.90913109641428</v>
      </c>
      <c r="J282" s="83">
        <v>-2.0204881878920129</v>
      </c>
      <c r="K282" s="25"/>
    </row>
    <row r="283" spans="1:11" x14ac:dyDescent="0.2">
      <c r="A283" s="99" t="str">
        <f t="shared" si="42"/>
        <v>2018_2_InIN</v>
      </c>
      <c r="B283" s="83" t="s">
        <v>78</v>
      </c>
      <c r="C283" s="83" t="s">
        <v>113</v>
      </c>
      <c r="D283" s="83">
        <v>2.0494526040893666E-2</v>
      </c>
      <c r="E283" s="83">
        <v>0.50640189181417761</v>
      </c>
      <c r="F283" s="83">
        <v>1.5047188290962843</v>
      </c>
      <c r="G283" s="83">
        <v>0.40954761999483857</v>
      </c>
      <c r="H283" s="83">
        <v>1.0583045824289443E-2</v>
      </c>
      <c r="I283" s="83">
        <v>627.14490446502555</v>
      </c>
      <c r="J283" s="83">
        <v>-4.7589447032340217</v>
      </c>
      <c r="K283" s="25"/>
    </row>
    <row r="284" spans="1:11" x14ac:dyDescent="0.2">
      <c r="A284" s="99" t="str">
        <f t="shared" si="42"/>
        <v>2018_2_lagE</v>
      </c>
      <c r="B284" s="83" t="s">
        <v>78</v>
      </c>
      <c r="C284" s="83" t="s">
        <v>226</v>
      </c>
      <c r="D284" s="83">
        <v>2.0558998374559088E-3</v>
      </c>
      <c r="E284" s="83">
        <v>4.6553050073435208E-2</v>
      </c>
      <c r="F284" s="83">
        <v>0.16220826249881712</v>
      </c>
      <c r="G284" s="83">
        <v>8.368004846301709E-2</v>
      </c>
      <c r="H284" s="83">
        <v>3.6829294124786707E-3</v>
      </c>
      <c r="I284" s="83">
        <v>696.17882227429686</v>
      </c>
      <c r="J284" s="83">
        <v>13.542501767472764</v>
      </c>
      <c r="K284" s="25"/>
    </row>
    <row r="285" spans="1:11" x14ac:dyDescent="0.2">
      <c r="A285" s="99" t="str">
        <f t="shared" si="42"/>
        <v>2018_2_lagI</v>
      </c>
      <c r="B285" s="83" t="s">
        <v>78</v>
      </c>
      <c r="C285" s="83" t="s">
        <v>227</v>
      </c>
      <c r="D285" s="83">
        <v>4.637038504270577E-2</v>
      </c>
      <c r="E285" s="83">
        <v>0.5018508488302339</v>
      </c>
      <c r="F285" s="83">
        <v>1.1804701180855204</v>
      </c>
      <c r="G285" s="83">
        <v>0.67372537010157363</v>
      </c>
      <c r="H285" s="83">
        <v>4.5467481156580745E-2</v>
      </c>
      <c r="I285" s="83">
        <v>625.60925225435813</v>
      </c>
      <c r="J285" s="83">
        <v>6.9475800070776543</v>
      </c>
      <c r="K285" s="25"/>
    </row>
    <row r="286" spans="1:11" x14ac:dyDescent="0.2">
      <c r="A286" s="99" t="str">
        <f t="shared" si="42"/>
        <v>2018_4_f12_3</v>
      </c>
      <c r="B286" s="83" t="s">
        <v>127</v>
      </c>
      <c r="C286" s="83" t="s">
        <v>3</v>
      </c>
      <c r="D286" s="83">
        <v>7.0966973114829163E-2</v>
      </c>
      <c r="E286" s="83">
        <v>7.5572889903833049</v>
      </c>
      <c r="F286" s="83">
        <v>8.4659039792539001</v>
      </c>
      <c r="G286" s="83">
        <v>0.81652512703147873</v>
      </c>
      <c r="H286" s="83">
        <v>5.3859399872189892E-2</v>
      </c>
      <c r="I286" s="83">
        <v>807.22000000000037</v>
      </c>
      <c r="J286" s="83">
        <v>-39.936109230374178</v>
      </c>
      <c r="K286" s="25"/>
    </row>
    <row r="287" spans="1:11" x14ac:dyDescent="0.2">
      <c r="A287" s="99" t="str">
        <f t="shared" si="42"/>
        <v>2018_4_f4_1</v>
      </c>
      <c r="B287" s="83" t="s">
        <v>127</v>
      </c>
      <c r="C287" s="83" t="s">
        <v>43</v>
      </c>
      <c r="D287" s="83">
        <v>7.5835787285640041E-2</v>
      </c>
      <c r="E287" s="83">
        <v>1.0694127836480163</v>
      </c>
      <c r="F287" s="83">
        <v>4.4052104624978314</v>
      </c>
      <c r="G287" s="83">
        <v>3.8431467174779126</v>
      </c>
      <c r="H287" s="83">
        <v>0.22510479819851023</v>
      </c>
      <c r="I287" s="83">
        <v>771.38000000000079</v>
      </c>
      <c r="J287" s="83">
        <v>31.940580184529775</v>
      </c>
      <c r="K287" s="25"/>
    </row>
    <row r="288" spans="1:11" x14ac:dyDescent="0.2">
      <c r="A288" s="99" t="str">
        <f t="shared" si="42"/>
        <v>2018_4_f4_2</v>
      </c>
      <c r="B288" s="83" t="s">
        <v>127</v>
      </c>
      <c r="C288" s="83" t="s">
        <v>44</v>
      </c>
      <c r="D288" s="83">
        <v>6.6037751355262658E-2</v>
      </c>
      <c r="E288" s="83">
        <v>1.4303329026763263</v>
      </c>
      <c r="F288" s="83">
        <v>6.5898120921068939</v>
      </c>
      <c r="G288" s="83">
        <v>3.1689084994414811</v>
      </c>
      <c r="H288" s="83">
        <v>0.19090715170111092</v>
      </c>
      <c r="I288" s="83">
        <v>797.98000000000104</v>
      </c>
      <c r="J288" s="83">
        <v>17.371262238942499</v>
      </c>
      <c r="K288" s="25"/>
    </row>
    <row r="289" spans="1:11" x14ac:dyDescent="0.2">
      <c r="A289" s="99" t="str">
        <f t="shared" si="42"/>
        <v>2018_4_f4_3</v>
      </c>
      <c r="B289" s="83" t="s">
        <v>127</v>
      </c>
      <c r="C289" s="83" t="s">
        <v>100</v>
      </c>
      <c r="D289" s="83">
        <v>6.7523949470846042E-2</v>
      </c>
      <c r="E289" s="83">
        <v>0.4870886014561146</v>
      </c>
      <c r="F289" s="83">
        <v>5.5293448011360171</v>
      </c>
      <c r="G289" s="83">
        <v>8.659039708293836</v>
      </c>
      <c r="H289" s="83">
        <v>1.7341399788095249</v>
      </c>
      <c r="I289" s="83">
        <v>777.04000000000053</v>
      </c>
      <c r="J289" s="83">
        <v>69.825134901573819</v>
      </c>
      <c r="K289" s="25"/>
    </row>
    <row r="290" spans="1:11" x14ac:dyDescent="0.2">
      <c r="A290" s="99" t="str">
        <f t="shared" si="42"/>
        <v>2018_4_f4_4</v>
      </c>
      <c r="B290" s="83" t="s">
        <v>127</v>
      </c>
      <c r="C290" s="83" t="s">
        <v>102</v>
      </c>
      <c r="D290" s="83">
        <v>0.82001336948044712</v>
      </c>
      <c r="E290" s="83">
        <v>6.4923047498793043</v>
      </c>
      <c r="F290" s="83">
        <v>13.376475656404354</v>
      </c>
      <c r="G290" s="83">
        <v>3.918782263155943</v>
      </c>
      <c r="H290" s="83">
        <v>0.38808630742377537</v>
      </c>
      <c r="I290" s="83">
        <v>697.79999999999882</v>
      </c>
      <c r="J290" s="83">
        <v>-13.751892481214838</v>
      </c>
      <c r="K290" s="25"/>
    </row>
    <row r="291" spans="1:11" x14ac:dyDescent="0.2">
      <c r="A291" s="99" t="str">
        <f t="shared" si="42"/>
        <v>2018_4_f60_1</v>
      </c>
      <c r="B291" s="83" t="s">
        <v>127</v>
      </c>
      <c r="C291" s="83" t="s">
        <v>109</v>
      </c>
      <c r="D291" s="83">
        <v>5.7369446050375035E-2</v>
      </c>
      <c r="E291" s="83">
        <v>4.3965033793153978</v>
      </c>
      <c r="F291" s="83">
        <v>6.5384331161273757</v>
      </c>
      <c r="G291" s="83">
        <v>1.2864123050958323</v>
      </c>
      <c r="H291" s="83">
        <v>0.10731536628631622</v>
      </c>
      <c r="I291" s="83">
        <v>554.95999999999924</v>
      </c>
      <c r="J291" s="83">
        <v>-24.303173459973312</v>
      </c>
      <c r="K291" s="25"/>
    </row>
    <row r="292" spans="1:11" x14ac:dyDescent="0.2">
      <c r="A292" s="99" t="str">
        <f t="shared" si="42"/>
        <v>2018_4_f61_1</v>
      </c>
      <c r="B292" s="83" t="s">
        <v>127</v>
      </c>
      <c r="C292" s="83" t="s">
        <v>110</v>
      </c>
      <c r="D292" s="83">
        <v>0.85112600735321409</v>
      </c>
      <c r="E292" s="83">
        <v>10.205768188064027</v>
      </c>
      <c r="F292" s="83">
        <v>9.1151190255134242</v>
      </c>
      <c r="G292" s="83">
        <v>0.53855015412039942</v>
      </c>
      <c r="H292" s="83">
        <v>1.1011252646043005E-2</v>
      </c>
      <c r="I292" s="83">
        <v>508.7200000000002</v>
      </c>
      <c r="J292" s="83">
        <v>-54.761511840855057</v>
      </c>
      <c r="K292" s="25"/>
    </row>
    <row r="293" spans="1:11" x14ac:dyDescent="0.2">
      <c r="A293" s="99" t="str">
        <f t="shared" si="42"/>
        <v>2018_4_f61_2</v>
      </c>
      <c r="B293" s="83" t="s">
        <v>127</v>
      </c>
      <c r="C293" s="83" t="s">
        <v>111</v>
      </c>
      <c r="D293" s="83">
        <v>0.7234846065287629</v>
      </c>
      <c r="E293" s="83">
        <v>9.2640167861254525</v>
      </c>
      <c r="F293" s="83">
        <v>10.214737252571767</v>
      </c>
      <c r="G293" s="83">
        <v>0.59941285698369695</v>
      </c>
      <c r="H293" s="83">
        <v>0</v>
      </c>
      <c r="I293" s="83">
        <v>510.66000000000088</v>
      </c>
      <c r="J293" s="83">
        <v>-48.609472863850101</v>
      </c>
      <c r="K293" s="25"/>
    </row>
    <row r="294" spans="1:11" x14ac:dyDescent="0.2">
      <c r="A294" s="99" t="str">
        <f t="shared" si="42"/>
        <v>2018_4_f9_1</v>
      </c>
      <c r="B294" s="83" t="s">
        <v>127</v>
      </c>
      <c r="C294" s="83" t="s">
        <v>4</v>
      </c>
      <c r="D294" s="83">
        <v>2.4250822795773428E-2</v>
      </c>
      <c r="E294" s="83">
        <v>1.0258773601247184</v>
      </c>
      <c r="F294" s="83">
        <v>5.7876407413822921</v>
      </c>
      <c r="G294" s="83">
        <v>2.6297107223280767</v>
      </c>
      <c r="H294" s="83">
        <v>7.4957561060107383E-2</v>
      </c>
      <c r="I294" s="83">
        <v>766.38000000000079</v>
      </c>
      <c r="J294" s="83">
        <v>17.87013947922696</v>
      </c>
      <c r="K294" s="25"/>
    </row>
    <row r="295" spans="1:11" x14ac:dyDescent="0.2">
      <c r="A295" s="99" t="str">
        <f t="shared" si="42"/>
        <v>2018_4_f9_2</v>
      </c>
      <c r="B295" s="83" t="s">
        <v>127</v>
      </c>
      <c r="C295" s="83" t="s">
        <v>5</v>
      </c>
      <c r="D295" s="83">
        <v>6.7226791788023044E-2</v>
      </c>
      <c r="E295" s="83">
        <v>1.9849477844211649</v>
      </c>
      <c r="F295" s="83">
        <v>7.2929371394338895</v>
      </c>
      <c r="G295" s="83">
        <v>1.9510674550019251</v>
      </c>
      <c r="H295" s="83">
        <v>5.7649129886108069E-2</v>
      </c>
      <c r="I295" s="83">
        <v>787.73999999999819</v>
      </c>
      <c r="J295" s="83">
        <v>-0.46711692144040129</v>
      </c>
      <c r="K295" s="25"/>
    </row>
    <row r="296" spans="1:11" x14ac:dyDescent="0.2">
      <c r="A296" s="99" t="str">
        <f t="shared" si="42"/>
        <v>2018_4_f9_3</v>
      </c>
      <c r="B296" s="83" t="s">
        <v>127</v>
      </c>
      <c r="C296" s="83" t="s">
        <v>6</v>
      </c>
      <c r="D296" s="83">
        <v>2.3859783483685441E-2</v>
      </c>
      <c r="E296" s="83">
        <v>1.5552304970764099</v>
      </c>
      <c r="F296" s="83">
        <v>8.5023299315672389</v>
      </c>
      <c r="G296" s="83">
        <v>5.8814689821607615</v>
      </c>
      <c r="H296" s="83">
        <v>0.40525006799320645</v>
      </c>
      <c r="I296" s="83">
        <v>771.04000000000065</v>
      </c>
      <c r="J296" s="83">
        <v>31.091005352273093</v>
      </c>
      <c r="K296" s="25"/>
    </row>
    <row r="297" spans="1:11" x14ac:dyDescent="0.2">
      <c r="A297" s="99" t="str">
        <f t="shared" si="42"/>
        <v>2018_4_f9_4</v>
      </c>
      <c r="B297" s="83" t="s">
        <v>127</v>
      </c>
      <c r="C297" s="83" t="s">
        <v>7</v>
      </c>
      <c r="D297" s="83">
        <v>0.61730010769859245</v>
      </c>
      <c r="E297" s="83">
        <v>7.9163059382775653</v>
      </c>
      <c r="F297" s="83">
        <v>13.373928770379157</v>
      </c>
      <c r="G297" s="83">
        <v>1.9515801983139598</v>
      </c>
      <c r="H297" s="83">
        <v>0.16645003156682883</v>
      </c>
      <c r="I297" s="83">
        <v>675.61999999999853</v>
      </c>
      <c r="J297" s="83">
        <v>-28.579664532397093</v>
      </c>
      <c r="K297" s="25"/>
    </row>
    <row r="298" spans="1:11" x14ac:dyDescent="0.2">
      <c r="A298" s="99" t="str">
        <f t="shared" si="42"/>
        <v>2018_4_InEI</v>
      </c>
      <c r="B298" s="83" t="s">
        <v>127</v>
      </c>
      <c r="C298" s="83" t="s">
        <v>107</v>
      </c>
      <c r="D298" s="83">
        <v>1.0247500847413316E-3</v>
      </c>
      <c r="E298" s="83">
        <v>5.1594046672210042E-2</v>
      </c>
      <c r="F298" s="83">
        <v>0.23050633508863586</v>
      </c>
      <c r="G298" s="83">
        <v>7.6916879076627365E-2</v>
      </c>
      <c r="H298" s="83">
        <v>1.6093430738481184E-3</v>
      </c>
      <c r="I298" s="83">
        <v>779.47317531624788</v>
      </c>
      <c r="J298" s="83">
        <v>7.3252921881551467</v>
      </c>
      <c r="K298" s="25"/>
    </row>
    <row r="299" spans="1:11" x14ac:dyDescent="0.2">
      <c r="A299" s="99" t="str">
        <f t="shared" si="42"/>
        <v>2018_4_InIN</v>
      </c>
      <c r="B299" s="83" t="s">
        <v>127</v>
      </c>
      <c r="C299" s="83" t="s">
        <v>113</v>
      </c>
      <c r="D299" s="83">
        <v>3.1648724820354197E-2</v>
      </c>
      <c r="E299" s="83">
        <v>0.64861948748517018</v>
      </c>
      <c r="F299" s="83">
        <v>1.5019998995714858</v>
      </c>
      <c r="G299" s="83">
        <v>0.49512817945984672</v>
      </c>
      <c r="H299" s="83">
        <v>4.1801535705714599E-2</v>
      </c>
      <c r="I299" s="83">
        <v>727.76582824392869</v>
      </c>
      <c r="J299" s="83">
        <v>-4.8979770772859439</v>
      </c>
      <c r="K299" s="25"/>
    </row>
    <row r="300" spans="1:11" x14ac:dyDescent="0.2">
      <c r="A300" s="99" t="str">
        <f t="shared" si="42"/>
        <v>2018_4_lagE</v>
      </c>
      <c r="B300" s="83" t="s">
        <v>127</v>
      </c>
      <c r="C300" s="83" t="s">
        <v>226</v>
      </c>
      <c r="D300" s="83">
        <v>2.8020846739055445E-3</v>
      </c>
      <c r="E300" s="83">
        <v>4.9291540989242544E-2</v>
      </c>
      <c r="F300" s="83">
        <v>0.19246967918236868</v>
      </c>
      <c r="G300" s="83">
        <v>0.11177721162643904</v>
      </c>
      <c r="H300" s="83">
        <v>7.2520176615915128E-3</v>
      </c>
      <c r="I300" s="83">
        <v>787.34498687998996</v>
      </c>
      <c r="J300" s="83">
        <v>19.63338900307248</v>
      </c>
      <c r="K300" s="25"/>
    </row>
    <row r="301" spans="1:11" x14ac:dyDescent="0.2">
      <c r="A301" s="99" t="str">
        <f t="shared" si="42"/>
        <v>2018_4_lagI</v>
      </c>
      <c r="B301" s="83" t="s">
        <v>127</v>
      </c>
      <c r="C301" s="83" t="s">
        <v>227</v>
      </c>
      <c r="D301" s="83">
        <v>5.4634813768826708E-2</v>
      </c>
      <c r="E301" s="83">
        <v>0.47319972523670084</v>
      </c>
      <c r="F301" s="83">
        <v>1.2847231657969083</v>
      </c>
      <c r="G301" s="83">
        <v>0.86865780956843885</v>
      </c>
      <c r="H301" s="83">
        <v>0.13544924459328511</v>
      </c>
      <c r="I301" s="83">
        <v>740.51459004118806</v>
      </c>
      <c r="J301" s="83">
        <v>19.77824816417009</v>
      </c>
      <c r="K301" s="25"/>
    </row>
    <row r="302" spans="1:11" x14ac:dyDescent="0.2">
      <c r="A302" s="99" t="str">
        <f t="shared" si="42"/>
        <v>2019_2_f12_3</v>
      </c>
      <c r="B302" s="83" t="s">
        <v>729</v>
      </c>
      <c r="C302" s="83" t="s">
        <v>3</v>
      </c>
      <c r="D302" s="83">
        <v>9.3314433907046399E-2</v>
      </c>
      <c r="E302" s="83">
        <v>3.4768969411118071</v>
      </c>
      <c r="F302" s="83">
        <v>3.1085012639513154</v>
      </c>
      <c r="G302" s="83">
        <v>0.32302982130250246</v>
      </c>
      <c r="H302" s="83">
        <v>1.0000000000000002E-2</v>
      </c>
      <c r="I302" s="83">
        <v>466.25999999999948</v>
      </c>
      <c r="J302" s="83">
        <v>-47.356217180490553</v>
      </c>
      <c r="K302" s="25"/>
    </row>
    <row r="303" spans="1:11" x14ac:dyDescent="0.2">
      <c r="A303" s="99" t="str">
        <f t="shared" si="42"/>
        <v>2019_2_f4_1</v>
      </c>
      <c r="B303" s="83" t="s">
        <v>729</v>
      </c>
      <c r="C303" s="83" t="s">
        <v>43</v>
      </c>
      <c r="D303" s="83">
        <v>4.3235752641607478E-2</v>
      </c>
      <c r="E303" s="83">
        <v>0.55258964143426303</v>
      </c>
      <c r="F303" s="83">
        <v>1.714391824008314</v>
      </c>
      <c r="G303" s="83">
        <v>2.9078018361337232</v>
      </c>
      <c r="H303" s="83">
        <v>0.15768889658756291</v>
      </c>
      <c r="I303" s="83">
        <v>462.78999999999985</v>
      </c>
      <c r="J303" s="83">
        <v>48.070291508380372</v>
      </c>
      <c r="K303" s="25"/>
    </row>
    <row r="304" spans="1:11" x14ac:dyDescent="0.2">
      <c r="A304" s="99" t="str">
        <f t="shared" si="42"/>
        <v>2019_2_f4_2</v>
      </c>
      <c r="B304" s="83" t="s">
        <v>729</v>
      </c>
      <c r="C304" s="83" t="s">
        <v>44</v>
      </c>
      <c r="D304" s="83">
        <v>4.4226629669467471E-2</v>
      </c>
      <c r="E304" s="83">
        <v>0.52936749701910424</v>
      </c>
      <c r="F304" s="83">
        <v>3.0611250571215978</v>
      </c>
      <c r="G304" s="83">
        <v>2.0943925478785594</v>
      </c>
      <c r="H304" s="83">
        <v>6.8153889297771372E-2</v>
      </c>
      <c r="I304" s="83">
        <v>479.23000000000008</v>
      </c>
      <c r="J304" s="83">
        <v>27.821384693454931</v>
      </c>
      <c r="K304" s="25"/>
    </row>
    <row r="305" spans="1:11" x14ac:dyDescent="0.2">
      <c r="A305" s="99" t="str">
        <f t="shared" si="42"/>
        <v>2019_2_f4_3</v>
      </c>
      <c r="B305" s="83" t="s">
        <v>729</v>
      </c>
      <c r="C305" s="83" t="s">
        <v>100</v>
      </c>
      <c r="D305" s="83">
        <v>1.5415221943261391E-2</v>
      </c>
      <c r="E305" s="83">
        <v>0.29296146946841978</v>
      </c>
      <c r="F305" s="83">
        <v>2.0393344869494863</v>
      </c>
      <c r="G305" s="83">
        <v>3.9885613144445595</v>
      </c>
      <c r="H305" s="83">
        <v>0.45609924302870536</v>
      </c>
      <c r="I305" s="83">
        <v>457.12999999999994</v>
      </c>
      <c r="J305" s="83">
        <v>67.383942828104864</v>
      </c>
      <c r="K305" s="25"/>
    </row>
    <row r="306" spans="1:11" x14ac:dyDescent="0.2">
      <c r="A306" s="99" t="str">
        <f t="shared" si="42"/>
        <v>2019_2_f4_4</v>
      </c>
      <c r="B306" s="83" t="s">
        <v>729</v>
      </c>
      <c r="C306" s="83" t="s">
        <v>102</v>
      </c>
      <c r="D306" s="83">
        <v>8.5960745719909401E-2</v>
      </c>
      <c r="E306" s="83">
        <v>1.6206421064359195</v>
      </c>
      <c r="F306" s="83">
        <v>4.533751253388786</v>
      </c>
      <c r="G306" s="83">
        <v>1.812656627177182</v>
      </c>
      <c r="H306" s="83">
        <v>9.9999999999999985E-3</v>
      </c>
      <c r="I306" s="83">
        <v>428.86</v>
      </c>
      <c r="J306" s="83">
        <v>0.49724638389399234</v>
      </c>
      <c r="K306" s="25"/>
    </row>
    <row r="307" spans="1:11" x14ac:dyDescent="0.2">
      <c r="A307" s="99" t="str">
        <f t="shared" si="42"/>
        <v>2019_2_f60_1</v>
      </c>
      <c r="B307" s="83" t="s">
        <v>729</v>
      </c>
      <c r="C307" s="83" t="s">
        <v>109</v>
      </c>
      <c r="D307" s="83">
        <v>3.5079345002739355E-2</v>
      </c>
      <c r="E307" s="83">
        <v>2.3425280364824301</v>
      </c>
      <c r="F307" s="83">
        <v>4.047232602979415</v>
      </c>
      <c r="G307" s="83">
        <v>0.59589742862613215</v>
      </c>
      <c r="H307" s="83">
        <v>4.0000000000000008E-2</v>
      </c>
      <c r="I307" s="83">
        <v>472.11999999999961</v>
      </c>
      <c r="J307" s="83">
        <v>-24.597845752509393</v>
      </c>
      <c r="K307" s="25"/>
    </row>
    <row r="308" spans="1:11" x14ac:dyDescent="0.2">
      <c r="A308" s="99" t="str">
        <f t="shared" si="42"/>
        <v>2019_2_f61_1</v>
      </c>
      <c r="B308" s="83" t="s">
        <v>729</v>
      </c>
      <c r="C308" s="83" t="s">
        <v>110</v>
      </c>
      <c r="D308" s="83">
        <v>0.11439261707579754</v>
      </c>
      <c r="E308" s="83">
        <v>3.4686155160248049</v>
      </c>
      <c r="F308" s="83">
        <v>4.2064476176328558</v>
      </c>
      <c r="G308" s="83">
        <v>0.55439985887770682</v>
      </c>
      <c r="H308" s="83">
        <v>9.9999999999999985E-3</v>
      </c>
      <c r="I308" s="83">
        <v>448.92000000000007</v>
      </c>
      <c r="J308" s="83">
        <v>-37.383946254776781</v>
      </c>
      <c r="K308" s="25"/>
    </row>
    <row r="309" spans="1:11" x14ac:dyDescent="0.2">
      <c r="A309" s="99" t="str">
        <f t="shared" si="42"/>
        <v>2019_2_f61_2</v>
      </c>
      <c r="B309" s="83" t="s">
        <v>729</v>
      </c>
      <c r="C309" s="83" t="s">
        <v>111</v>
      </c>
      <c r="D309" s="83">
        <v>0.11439261707579754</v>
      </c>
      <c r="E309" s="83">
        <v>3.4686155160248049</v>
      </c>
      <c r="F309" s="83">
        <v>4.2064476176328558</v>
      </c>
      <c r="G309" s="83">
        <v>0.55439985887770682</v>
      </c>
      <c r="H309" s="83">
        <v>9.9999999999999985E-3</v>
      </c>
      <c r="I309" s="83">
        <v>448.92000000000007</v>
      </c>
      <c r="J309" s="83">
        <v>-37.383946254776781</v>
      </c>
      <c r="K309" s="25"/>
    </row>
    <row r="310" spans="1:11" x14ac:dyDescent="0.2">
      <c r="A310" s="99" t="str">
        <f t="shared" si="42"/>
        <v>2019_2_f9_1</v>
      </c>
      <c r="B310" s="83" t="s">
        <v>729</v>
      </c>
      <c r="C310" s="83" t="s">
        <v>4</v>
      </c>
      <c r="D310" s="83">
        <v>1.6102546336393554E-2</v>
      </c>
      <c r="E310" s="83">
        <v>0.53236099081933108</v>
      </c>
      <c r="F310" s="83">
        <v>2.7738389052485708</v>
      </c>
      <c r="G310" s="83">
        <v>2.011441538195045</v>
      </c>
      <c r="H310" s="83">
        <v>2.9566603152606966E-2</v>
      </c>
      <c r="I310" s="83">
        <v>461.72999999999951</v>
      </c>
      <c r="J310" s="83">
        <v>28.079833108501429</v>
      </c>
      <c r="K310" s="25"/>
    </row>
    <row r="311" spans="1:11" x14ac:dyDescent="0.2">
      <c r="A311" s="99" t="str">
        <f t="shared" si="42"/>
        <v>2019_2_f9_2</v>
      </c>
      <c r="B311" s="83" t="s">
        <v>729</v>
      </c>
      <c r="C311" s="83" t="s">
        <v>5</v>
      </c>
      <c r="D311" s="83">
        <v>2.8475000852294173E-2</v>
      </c>
      <c r="E311" s="83">
        <v>0.76904677448249348</v>
      </c>
      <c r="F311" s="83">
        <v>3.5213277730719681</v>
      </c>
      <c r="G311" s="83">
        <v>1.3550836258913808</v>
      </c>
      <c r="H311" s="83">
        <v>9.9999999999999985E-3</v>
      </c>
      <c r="I311" s="83">
        <v>469.98999999999978</v>
      </c>
      <c r="J311" s="83">
        <v>9.6603326053723588</v>
      </c>
      <c r="K311" s="25"/>
    </row>
    <row r="312" spans="1:11" x14ac:dyDescent="0.2">
      <c r="A312" s="99" t="str">
        <f t="shared" si="42"/>
        <v>2019_2_f9_3</v>
      </c>
      <c r="B312" s="83" t="s">
        <v>729</v>
      </c>
      <c r="C312" s="83" t="s">
        <v>6</v>
      </c>
      <c r="D312" s="83">
        <v>1.0000000000000002E-2</v>
      </c>
      <c r="E312" s="83">
        <v>0.57441151164651516</v>
      </c>
      <c r="F312" s="83">
        <v>3.2651585299751886</v>
      </c>
      <c r="G312" s="83">
        <v>2.8403452721506159</v>
      </c>
      <c r="H312" s="83">
        <v>0.11128996506264263</v>
      </c>
      <c r="I312" s="83">
        <v>455.13000000000017</v>
      </c>
      <c r="J312" s="83">
        <v>36.295238702929424</v>
      </c>
      <c r="K312" s="25"/>
    </row>
    <row r="313" spans="1:11" x14ac:dyDescent="0.2">
      <c r="A313" s="99" t="str">
        <f t="shared" si="42"/>
        <v>2019_2_f9_4</v>
      </c>
      <c r="B313" s="83" t="s">
        <v>729</v>
      </c>
      <c r="C313" s="83" t="s">
        <v>7</v>
      </c>
      <c r="D313" s="83">
        <v>0.12230363575593277</v>
      </c>
      <c r="E313" s="83">
        <v>1.9798910015969104</v>
      </c>
      <c r="F313" s="83">
        <v>4.6631743231700495</v>
      </c>
      <c r="G313" s="83">
        <v>1.2814483603817719</v>
      </c>
      <c r="H313" s="83">
        <v>9.9999999999999985E-3</v>
      </c>
      <c r="I313" s="83">
        <v>426.79999999999956</v>
      </c>
      <c r="J313" s="83">
        <v>-11.45675613535394</v>
      </c>
      <c r="K313" s="25"/>
    </row>
    <row r="314" spans="1:11" x14ac:dyDescent="0.2">
      <c r="A314" s="99" t="str">
        <f t="shared" si="42"/>
        <v>2019_2_InEI</v>
      </c>
      <c r="B314" s="83" t="s">
        <v>729</v>
      </c>
      <c r="C314" s="83" t="s">
        <v>107</v>
      </c>
      <c r="D314" s="83">
        <v>1.1302840601730688E-3</v>
      </c>
      <c r="E314" s="83">
        <v>2.6957797430412805E-2</v>
      </c>
      <c r="F314" s="83">
        <v>9.8688299375256722E-2</v>
      </c>
      <c r="G314" s="83">
        <v>5.0884795639358077E-2</v>
      </c>
      <c r="H314" s="83">
        <v>5.2411304121848564E-4</v>
      </c>
      <c r="I314" s="83">
        <v>466.53474129797053</v>
      </c>
      <c r="J314" s="83">
        <v>12.747772966476392</v>
      </c>
      <c r="K314" s="25"/>
    </row>
    <row r="315" spans="1:11" x14ac:dyDescent="0.2">
      <c r="A315" s="99" t="str">
        <f t="shared" si="42"/>
        <v>2019_2_InIN</v>
      </c>
      <c r="B315" s="83" t="s">
        <v>729</v>
      </c>
      <c r="C315" s="83" t="s">
        <v>113</v>
      </c>
      <c r="D315" s="83">
        <v>3.8373396746807895E-3</v>
      </c>
      <c r="E315" s="83">
        <v>0.10393674747728432</v>
      </c>
      <c r="F315" s="83">
        <v>0.3622530999615442</v>
      </c>
      <c r="G315" s="83">
        <v>0.21577855012364425</v>
      </c>
      <c r="H315" s="83">
        <v>4.9693686744970329E-3</v>
      </c>
      <c r="I315" s="83">
        <v>444.49901804086085</v>
      </c>
      <c r="J315" s="83">
        <v>16.518525301429495</v>
      </c>
      <c r="K315" s="25"/>
    </row>
    <row r="316" spans="1:11" x14ac:dyDescent="0.2">
      <c r="A316" s="99" t="str">
        <f t="shared" si="42"/>
        <v>2019_2_lagE</v>
      </c>
      <c r="B316" s="83" t="s">
        <v>729</v>
      </c>
      <c r="C316" s="83" t="s">
        <v>226</v>
      </c>
      <c r="D316" s="83">
        <v>2.2415005195316252E-3</v>
      </c>
      <c r="E316" s="83">
        <v>2.330466276026015E-2</v>
      </c>
      <c r="F316" s="83">
        <v>7.4042934558301313E-2</v>
      </c>
      <c r="G316" s="83">
        <v>7.6828517818584574E-2</v>
      </c>
      <c r="H316" s="83">
        <v>3.4962900228214661E-3</v>
      </c>
      <c r="I316" s="83">
        <v>472.16451963100002</v>
      </c>
      <c r="J316" s="83">
        <v>31.144582100686964</v>
      </c>
      <c r="K316" s="25"/>
    </row>
    <row r="317" spans="1:11" x14ac:dyDescent="0.2">
      <c r="A317" s="99" t="str">
        <f t="shared" si="42"/>
        <v>2019_2_lagI</v>
      </c>
      <c r="B317" s="83" t="s">
        <v>729</v>
      </c>
      <c r="C317" s="83" t="s">
        <v>227</v>
      </c>
      <c r="D317" s="83">
        <v>3.3023394602442482E-3</v>
      </c>
      <c r="E317" s="83">
        <v>8.9197118290408703E-2</v>
      </c>
      <c r="F317" s="83">
        <v>0.29812119324172609</v>
      </c>
      <c r="G317" s="83">
        <v>0.28258182234115875</v>
      </c>
      <c r="H317" s="83">
        <v>1.5448195795839227E-2</v>
      </c>
      <c r="I317" s="83">
        <v>446.50290939822577</v>
      </c>
      <c r="J317" s="83">
        <v>31.609120048795752</v>
      </c>
      <c r="K317" s="25"/>
    </row>
    <row r="318" spans="1:11" x14ac:dyDescent="0.2">
      <c r="A318" s="99" t="str">
        <f t="shared" si="42"/>
        <v>2019_4_f12_3</v>
      </c>
      <c r="B318" s="83" t="s">
        <v>730</v>
      </c>
      <c r="C318" s="83" t="s">
        <v>3</v>
      </c>
      <c r="D318" s="83">
        <v>7.6759044919073829E-2</v>
      </c>
      <c r="E318" s="83">
        <v>4.9045960688916486</v>
      </c>
      <c r="F318" s="83">
        <v>5.9573004247655579</v>
      </c>
      <c r="G318" s="83">
        <v>0.99352851725117952</v>
      </c>
      <c r="H318" s="83">
        <v>5.3574522678932132E-2</v>
      </c>
      <c r="I318" s="83">
        <v>764.09345407299998</v>
      </c>
      <c r="J318" s="83">
        <v>-33.01782336261531</v>
      </c>
      <c r="K318" s="25"/>
    </row>
    <row r="319" spans="1:11" x14ac:dyDescent="0.2">
      <c r="A319" s="99" t="str">
        <f t="shared" si="42"/>
        <v>2019_4_f4_1</v>
      </c>
      <c r="B319" s="83" t="s">
        <v>730</v>
      </c>
      <c r="C319" s="83" t="s">
        <v>43</v>
      </c>
      <c r="D319" s="83">
        <v>3.3396847393036548E-2</v>
      </c>
      <c r="E319" s="83">
        <v>0.47289927834349538</v>
      </c>
      <c r="F319" s="83">
        <v>3.3097409613108253</v>
      </c>
      <c r="G319" s="83">
        <v>4.4930666675899165</v>
      </c>
      <c r="H319" s="83">
        <v>0.33174687920935392</v>
      </c>
      <c r="I319" s="83">
        <v>757.14952909599981</v>
      </c>
      <c r="J319" s="83">
        <v>53.430705477011308</v>
      </c>
      <c r="K319" s="25"/>
    </row>
    <row r="320" spans="1:11" x14ac:dyDescent="0.2">
      <c r="A320" s="99" t="str">
        <f t="shared" si="42"/>
        <v>2019_4_f4_2</v>
      </c>
      <c r="B320" s="83" t="s">
        <v>730</v>
      </c>
      <c r="C320" s="83" t="s">
        <v>44</v>
      </c>
      <c r="D320" s="83">
        <v>1.414136056115413E-2</v>
      </c>
      <c r="E320" s="83">
        <v>0.56103022625095345</v>
      </c>
      <c r="F320" s="83">
        <v>5.0821309472589764</v>
      </c>
      <c r="G320" s="83">
        <v>3.6757467987863173</v>
      </c>
      <c r="H320" s="83">
        <v>0.2099420760436968</v>
      </c>
      <c r="I320" s="83">
        <v>796.06541657299908</v>
      </c>
      <c r="J320" s="83">
        <v>36.742336372953012</v>
      </c>
      <c r="K320" s="25"/>
    </row>
    <row r="321" spans="1:11" x14ac:dyDescent="0.2">
      <c r="A321" s="99" t="str">
        <f t="shared" si="42"/>
        <v>2019_4_f4_3</v>
      </c>
      <c r="B321" s="83" t="s">
        <v>730</v>
      </c>
      <c r="C321" s="83" t="s">
        <v>100</v>
      </c>
      <c r="D321" s="83">
        <v>0</v>
      </c>
      <c r="E321" s="83">
        <v>0.24696445954031077</v>
      </c>
      <c r="F321" s="83">
        <v>2.6974945023554908</v>
      </c>
      <c r="G321" s="83">
        <v>7.591147254185854</v>
      </c>
      <c r="H321" s="83">
        <v>0.94907810419066008</v>
      </c>
      <c r="I321" s="83">
        <v>737.10279990599929</v>
      </c>
      <c r="J321" s="83">
        <v>80.475342162541182</v>
      </c>
      <c r="K321" s="25"/>
    </row>
    <row r="322" spans="1:11" x14ac:dyDescent="0.2">
      <c r="A322" s="99" t="str">
        <f t="shared" si="42"/>
        <v>2019_4_f4_4</v>
      </c>
      <c r="B322" s="83" t="s">
        <v>730</v>
      </c>
      <c r="C322" s="83" t="s">
        <v>102</v>
      </c>
      <c r="D322" s="83">
        <v>2.1692910461618461E-2</v>
      </c>
      <c r="E322" s="83">
        <v>2.2671724928578572</v>
      </c>
      <c r="F322" s="83">
        <v>7.9572529388031503</v>
      </c>
      <c r="G322" s="83">
        <v>3.5415004061445736</v>
      </c>
      <c r="H322" s="83">
        <v>0.16645003156682883</v>
      </c>
      <c r="I322" s="83">
        <v>686.14952908999908</v>
      </c>
      <c r="J322" s="83">
        <v>11.207069279729735</v>
      </c>
      <c r="K322" s="25"/>
    </row>
    <row r="323" spans="1:11" x14ac:dyDescent="0.2">
      <c r="A323" s="99" t="str">
        <f t="shared" ref="A323:A386" si="43">CONCATENATE(B323,"_",C323)</f>
        <v>2019_4_f60_1</v>
      </c>
      <c r="B323" s="83" t="s">
        <v>730</v>
      </c>
      <c r="C323" s="83" t="s">
        <v>109</v>
      </c>
      <c r="D323" s="83">
        <v>5.1530010858056641E-2</v>
      </c>
      <c r="E323" s="83">
        <v>3.3433807149584029</v>
      </c>
      <c r="F323" s="83">
        <v>6.8673407461136247</v>
      </c>
      <c r="G323" s="83">
        <v>1.7031893805925777</v>
      </c>
      <c r="H323" s="83">
        <v>9.5882684442475913E-2</v>
      </c>
      <c r="I323" s="83">
        <v>770.07476240100004</v>
      </c>
      <c r="J323" s="83">
        <v>-12.863314564459236</v>
      </c>
      <c r="K323" s="25"/>
    </row>
    <row r="324" spans="1:11" x14ac:dyDescent="0.2">
      <c r="A324" s="99" t="str">
        <f t="shared" si="43"/>
        <v>2019_4_f61_1</v>
      </c>
      <c r="B324" s="83" t="s">
        <v>730</v>
      </c>
      <c r="C324" s="83" t="s">
        <v>110</v>
      </c>
      <c r="D324" s="83">
        <v>0.13932355277604264</v>
      </c>
      <c r="E324" s="83">
        <v>5.5520009935601022</v>
      </c>
      <c r="F324" s="83">
        <v>7.4659019880096364</v>
      </c>
      <c r="G324" s="83">
        <v>1.7238688174033865</v>
      </c>
      <c r="H324" s="83">
        <v>4.0644871071786998E-4</v>
      </c>
      <c r="I324" s="83">
        <v>719.13083742199922</v>
      </c>
      <c r="J324" s="83">
        <v>-27.591075412566752</v>
      </c>
      <c r="K324" s="25"/>
    </row>
    <row r="325" spans="1:11" x14ac:dyDescent="0.2">
      <c r="A325" s="99" t="str">
        <f t="shared" si="43"/>
        <v>2019_4_f61_2</v>
      </c>
      <c r="B325" s="83" t="s">
        <v>730</v>
      </c>
      <c r="C325" s="83" t="s">
        <v>111</v>
      </c>
      <c r="D325" s="83">
        <v>0.11099500819603003</v>
      </c>
      <c r="E325" s="83">
        <v>5.8212803564454454</v>
      </c>
      <c r="F325" s="83">
        <v>7.8512376220919906</v>
      </c>
      <c r="G325" s="83">
        <v>1.0641276633926362</v>
      </c>
      <c r="H325" s="83">
        <v>0</v>
      </c>
      <c r="I325" s="83">
        <v>717.14018325799975</v>
      </c>
      <c r="J325" s="83">
        <v>-33.53490852031485</v>
      </c>
      <c r="K325" s="25"/>
    </row>
    <row r="326" spans="1:11" x14ac:dyDescent="0.2">
      <c r="A326" s="99" t="str">
        <f t="shared" si="43"/>
        <v>2019_4_f9_1</v>
      </c>
      <c r="B326" s="83" t="s">
        <v>730</v>
      </c>
      <c r="C326" s="83" t="s">
        <v>4</v>
      </c>
      <c r="D326" s="83">
        <v>0</v>
      </c>
      <c r="E326" s="83">
        <v>0.61951286316099063</v>
      </c>
      <c r="F326" s="83">
        <v>4.5510641398853968</v>
      </c>
      <c r="G326" s="83">
        <v>3.2306211338358923</v>
      </c>
      <c r="H326" s="83">
        <v>0.15458886713216696</v>
      </c>
      <c r="I326" s="83">
        <v>753.16822076099993</v>
      </c>
      <c r="J326" s="83">
        <v>34.132289683801297</v>
      </c>
      <c r="K326" s="25"/>
    </row>
    <row r="327" spans="1:11" x14ac:dyDescent="0.2">
      <c r="A327" s="99" t="str">
        <f t="shared" si="43"/>
        <v>2019_4_f9_2</v>
      </c>
      <c r="B327" s="83" t="s">
        <v>730</v>
      </c>
      <c r="C327" s="83" t="s">
        <v>5</v>
      </c>
      <c r="D327" s="83">
        <v>0</v>
      </c>
      <c r="E327" s="83">
        <v>1.0559445700823835</v>
      </c>
      <c r="F327" s="83">
        <v>5.5363674573147481</v>
      </c>
      <c r="G327" s="83">
        <v>2.716734544849865</v>
      </c>
      <c r="H327" s="83">
        <v>2.7169664378484702E-2</v>
      </c>
      <c r="I327" s="83">
        <v>778.11214574800022</v>
      </c>
      <c r="J327" s="83">
        <v>18.370711003844249</v>
      </c>
      <c r="K327" s="25"/>
    </row>
    <row r="328" spans="1:11" x14ac:dyDescent="0.2">
      <c r="A328" s="99" t="str">
        <f t="shared" si="43"/>
        <v>2019_4_f9_3</v>
      </c>
      <c r="B328" s="83" t="s">
        <v>730</v>
      </c>
      <c r="C328" s="83" t="s">
        <v>6</v>
      </c>
      <c r="D328" s="83">
        <v>0</v>
      </c>
      <c r="E328" s="83">
        <v>0.64720332630173716</v>
      </c>
      <c r="F328" s="83">
        <v>4.5273921469589391</v>
      </c>
      <c r="G328" s="83">
        <v>6.0194086905695485</v>
      </c>
      <c r="H328" s="83">
        <v>0.2936346053911546</v>
      </c>
      <c r="I328" s="83">
        <v>736.11214574099938</v>
      </c>
      <c r="J328" s="83">
        <v>51.877280394794724</v>
      </c>
      <c r="K328" s="25"/>
    </row>
    <row r="329" spans="1:11" x14ac:dyDescent="0.2">
      <c r="A329" s="99" t="str">
        <f t="shared" si="43"/>
        <v>2019_4_f9_4</v>
      </c>
      <c r="B329" s="83" t="s">
        <v>730</v>
      </c>
      <c r="C329" s="83" t="s">
        <v>7</v>
      </c>
      <c r="D329" s="83">
        <v>7.1860957618932698E-3</v>
      </c>
      <c r="E329" s="83">
        <v>2.8379558792573065</v>
      </c>
      <c r="F329" s="83">
        <v>7.3095380501606115</v>
      </c>
      <c r="G329" s="83">
        <v>3.5739376904605615</v>
      </c>
      <c r="H329" s="83">
        <v>9.3457939999999993E-3</v>
      </c>
      <c r="I329" s="83">
        <v>683.13083741499975</v>
      </c>
      <c r="J329" s="83">
        <v>5.3887259720844023</v>
      </c>
      <c r="K329" s="25"/>
    </row>
    <row r="330" spans="1:11" x14ac:dyDescent="0.2">
      <c r="A330" s="99" t="str">
        <f t="shared" si="43"/>
        <v>2019_4_InEI</v>
      </c>
      <c r="B330" s="83" t="s">
        <v>730</v>
      </c>
      <c r="C330" s="83" t="s">
        <v>107</v>
      </c>
      <c r="D330" s="83">
        <v>0</v>
      </c>
      <c r="E330" s="83">
        <v>3.032462775473382E-2</v>
      </c>
      <c r="F330" s="83">
        <v>0.15494613358630058</v>
      </c>
      <c r="G330" s="83">
        <v>8.9090580192288701E-2</v>
      </c>
      <c r="H330" s="83">
        <v>3.22226842682078E-3</v>
      </c>
      <c r="I330" s="83">
        <v>766.70314263738373</v>
      </c>
      <c r="J330" s="83">
        <v>23.492197288074582</v>
      </c>
      <c r="K330" s="25"/>
    </row>
    <row r="331" spans="1:11" x14ac:dyDescent="0.2">
      <c r="A331" s="99" t="str">
        <f t="shared" si="43"/>
        <v>2019_4_InIN</v>
      </c>
      <c r="B331" s="83" t="s">
        <v>730</v>
      </c>
      <c r="C331" s="83" t="s">
        <v>113</v>
      </c>
      <c r="D331" s="83">
        <v>1.6612004213921E-4</v>
      </c>
      <c r="E331" s="83">
        <v>0.12712352956175524</v>
      </c>
      <c r="F331" s="83">
        <v>0.54562250039915439</v>
      </c>
      <c r="G331" s="83">
        <v>0.54630581668165212</v>
      </c>
      <c r="H331" s="83">
        <v>1.658697581909057E-2</v>
      </c>
      <c r="I331" s="83">
        <v>713.38737146157769</v>
      </c>
      <c r="J331" s="83">
        <v>36.577293319282283</v>
      </c>
      <c r="K331" s="25"/>
    </row>
    <row r="332" spans="1:11" x14ac:dyDescent="0.2">
      <c r="A332" s="99" t="str">
        <f t="shared" si="43"/>
        <v>2019_4_lagE</v>
      </c>
      <c r="B332" s="83" t="s">
        <v>730</v>
      </c>
      <c r="C332" s="83" t="s">
        <v>226</v>
      </c>
      <c r="D332" s="83">
        <v>1.2752446223697001E-3</v>
      </c>
      <c r="E332" s="83">
        <v>2.00884258824565E-2</v>
      </c>
      <c r="F332" s="83">
        <v>0.13273021457639655</v>
      </c>
      <c r="G332" s="83">
        <v>0.11949478371525037</v>
      </c>
      <c r="H332" s="83">
        <v>9.0063615958034006E-3</v>
      </c>
      <c r="I332" s="83">
        <v>778.52292181096675</v>
      </c>
      <c r="J332" s="83">
        <v>40.647774881323841</v>
      </c>
      <c r="K332" s="25"/>
    </row>
    <row r="333" spans="1:11" x14ac:dyDescent="0.2">
      <c r="A333" s="99" t="str">
        <f t="shared" si="43"/>
        <v>2019_4_lagI</v>
      </c>
      <c r="B333" s="83" t="s">
        <v>730</v>
      </c>
      <c r="C333" s="83" t="s">
        <v>227</v>
      </c>
      <c r="D333" s="83">
        <v>1.23874490883588E-3</v>
      </c>
      <c r="E333" s="83">
        <v>0.10263224555592462</v>
      </c>
      <c r="F333" s="83">
        <v>0.53343426014290962</v>
      </c>
      <c r="G333" s="83">
        <v>0.55532222917188812</v>
      </c>
      <c r="H333" s="83">
        <v>6.5211965741057032E-2</v>
      </c>
      <c r="I333" s="83">
        <v>715.97137889686189</v>
      </c>
      <c r="J333" s="83">
        <v>46.161410134509055</v>
      </c>
      <c r="K333" s="25"/>
    </row>
    <row r="334" spans="1:11" x14ac:dyDescent="0.2">
      <c r="A334" s="99" t="str">
        <f t="shared" si="43"/>
        <v>2020_2_f12_3</v>
      </c>
      <c r="B334" s="83" t="s">
        <v>732</v>
      </c>
      <c r="C334" s="83" t="s">
        <v>3</v>
      </c>
      <c r="D334" s="83">
        <v>4.7388025109377341E-2</v>
      </c>
      <c r="E334" s="83">
        <v>5.949457460375382</v>
      </c>
      <c r="F334" s="83">
        <v>5.4249509216909289</v>
      </c>
      <c r="G334" s="83">
        <v>0.36187259049254239</v>
      </c>
      <c r="H334" s="83">
        <v>0</v>
      </c>
      <c r="I334" s="83">
        <v>764.99999769200019</v>
      </c>
      <c r="J334" s="83">
        <v>-48.222339928472437</v>
      </c>
      <c r="K334" s="25"/>
    </row>
    <row r="335" spans="1:11" x14ac:dyDescent="0.2">
      <c r="A335" s="99" t="str">
        <f t="shared" si="43"/>
        <v>2020_2_f4_1</v>
      </c>
      <c r="B335" s="83" t="s">
        <v>732</v>
      </c>
      <c r="C335" s="83" t="s">
        <v>43</v>
      </c>
      <c r="D335" s="83">
        <v>0</v>
      </c>
      <c r="E335" s="83">
        <v>0.45289982238188103</v>
      </c>
      <c r="F335" s="83">
        <v>3.2183922551042095</v>
      </c>
      <c r="G335" s="83">
        <v>4.8858883078901085</v>
      </c>
      <c r="H335" s="83">
        <v>0.28007589766118152</v>
      </c>
      <c r="I335" s="83">
        <v>759.99999785499949</v>
      </c>
      <c r="J335" s="83">
        <v>56.50102385753646</v>
      </c>
      <c r="K335" s="25"/>
    </row>
    <row r="336" spans="1:11" x14ac:dyDescent="0.2">
      <c r="A336" s="99" t="str">
        <f t="shared" si="43"/>
        <v>2020_2_f4_2</v>
      </c>
      <c r="B336" s="83" t="s">
        <v>732</v>
      </c>
      <c r="C336" s="83" t="s">
        <v>44</v>
      </c>
      <c r="D336" s="83">
        <v>3.7908962852294177E-2</v>
      </c>
      <c r="E336" s="83">
        <v>0.53555541595546574</v>
      </c>
      <c r="F336" s="83">
        <v>5.405273771877499</v>
      </c>
      <c r="G336" s="83">
        <v>3.4226495229561826</v>
      </c>
      <c r="H336" s="83">
        <v>0.10755370893710595</v>
      </c>
      <c r="I336" s="83">
        <v>784.99999771299906</v>
      </c>
      <c r="J336" s="83">
        <v>31.826714219892203</v>
      </c>
      <c r="K336" s="25"/>
    </row>
    <row r="337" spans="1:11" x14ac:dyDescent="0.2">
      <c r="A337" s="99" t="str">
        <f t="shared" si="43"/>
        <v>2020_2_f4_3</v>
      </c>
      <c r="B337" s="83" t="s">
        <v>732</v>
      </c>
      <c r="C337" s="83" t="s">
        <v>100</v>
      </c>
      <c r="D337" s="83">
        <v>0</v>
      </c>
      <c r="E337" s="83">
        <v>0.25306789311596201</v>
      </c>
      <c r="F337" s="83">
        <v>4.0873614338680913</v>
      </c>
      <c r="G337" s="83">
        <v>6.4938547390358474</v>
      </c>
      <c r="H337" s="83">
        <v>0.78036711928098357</v>
      </c>
      <c r="I337" s="83">
        <v>749.99999770800025</v>
      </c>
      <c r="J337" s="83">
        <v>67.169654602758939</v>
      </c>
      <c r="K337" s="25"/>
    </row>
    <row r="338" spans="1:11" x14ac:dyDescent="0.2">
      <c r="A338" s="99" t="str">
        <f t="shared" si="43"/>
        <v>2020_2_f4_4</v>
      </c>
      <c r="B338" s="83" t="s">
        <v>732</v>
      </c>
      <c r="C338" s="83" t="s">
        <v>102</v>
      </c>
      <c r="D338" s="83">
        <v>2.1613993389534666E-2</v>
      </c>
      <c r="E338" s="83">
        <v>4.0464145473408264</v>
      </c>
      <c r="F338" s="83">
        <v>7.7106968612610425</v>
      </c>
      <c r="G338" s="83">
        <v>2.1318913462587181</v>
      </c>
      <c r="H338" s="83">
        <v>1.8867924000000001E-2</v>
      </c>
      <c r="I338" s="83">
        <v>710.99999780000019</v>
      </c>
      <c r="J338" s="83">
        <v>-13.783821763960665</v>
      </c>
      <c r="K338" s="25"/>
    </row>
    <row r="339" spans="1:11" x14ac:dyDescent="0.2">
      <c r="A339" s="99" t="str">
        <f t="shared" si="43"/>
        <v>2020_2_f60_1</v>
      </c>
      <c r="B339" s="83" t="s">
        <v>732</v>
      </c>
      <c r="C339" s="83" t="s">
        <v>109</v>
      </c>
      <c r="D339" s="83">
        <v>2.018635723350462E-2</v>
      </c>
      <c r="E339" s="83">
        <v>3.6941324472922696</v>
      </c>
      <c r="F339" s="83">
        <v>6.6773263161391414</v>
      </c>
      <c r="G339" s="83">
        <v>1.407088789035321</v>
      </c>
      <c r="H339" s="83">
        <v>0</v>
      </c>
      <c r="I339" s="83">
        <v>765.99999769200019</v>
      </c>
      <c r="J339" s="83">
        <v>-19.72598408046554</v>
      </c>
      <c r="K339" s="25"/>
    </row>
    <row r="340" spans="1:11" x14ac:dyDescent="0.2">
      <c r="A340" s="99" t="str">
        <f t="shared" si="43"/>
        <v>2020_2_f61_1</v>
      </c>
      <c r="B340" s="83" t="s">
        <v>732</v>
      </c>
      <c r="C340" s="83" t="s">
        <v>110</v>
      </c>
      <c r="D340" s="83">
        <v>0.29144128218280912</v>
      </c>
      <c r="E340" s="83">
        <v>6.7618137812790513</v>
      </c>
      <c r="F340" s="83">
        <v>5.9700458053424255</v>
      </c>
      <c r="G340" s="83">
        <v>1.0767116933134209</v>
      </c>
      <c r="H340" s="83">
        <v>0</v>
      </c>
      <c r="I340" s="83">
        <v>720.99999781099939</v>
      </c>
      <c r="J340" s="83">
        <v>-44.453752255308977</v>
      </c>
      <c r="K340" s="25"/>
    </row>
    <row r="341" spans="1:11" x14ac:dyDescent="0.2">
      <c r="A341" s="99" t="str">
        <f t="shared" si="43"/>
        <v>2020_2_f61_2</v>
      </c>
      <c r="B341" s="83" t="s">
        <v>732</v>
      </c>
      <c r="C341" s="83" t="s">
        <v>111</v>
      </c>
      <c r="D341" s="83">
        <v>1.9375493739370884</v>
      </c>
      <c r="E341" s="83">
        <v>9.6333030298268802</v>
      </c>
      <c r="F341" s="83">
        <v>2.4861958030068529</v>
      </c>
      <c r="G341" s="83">
        <v>1.58205518624429E-2</v>
      </c>
      <c r="H341" s="83">
        <v>0</v>
      </c>
      <c r="I341" s="83">
        <v>719.99999776500056</v>
      </c>
      <c r="J341" s="83">
        <v>-95.876551236657676</v>
      </c>
      <c r="K341" s="25"/>
    </row>
    <row r="342" spans="1:11" x14ac:dyDescent="0.2">
      <c r="A342" s="99" t="str">
        <f t="shared" si="43"/>
        <v>2020_2_f9_1</v>
      </c>
      <c r="B342" s="83" t="s">
        <v>732</v>
      </c>
      <c r="C342" s="83" t="s">
        <v>4</v>
      </c>
      <c r="D342" s="83">
        <v>4.1976833990299653E-2</v>
      </c>
      <c r="E342" s="83">
        <v>1.3400906403395108</v>
      </c>
      <c r="F342" s="83">
        <v>5.2926288808695645</v>
      </c>
      <c r="G342" s="83">
        <v>2.0533754028724749</v>
      </c>
      <c r="H342" s="83">
        <v>7.0604538368266065E-2</v>
      </c>
      <c r="I342" s="83">
        <v>760.99999788299954</v>
      </c>
      <c r="J342" s="83">
        <v>8.7574556140979123</v>
      </c>
      <c r="K342" s="25"/>
    </row>
    <row r="343" spans="1:11" x14ac:dyDescent="0.2">
      <c r="A343" s="99" t="str">
        <f t="shared" si="43"/>
        <v>2020_2_f9_2</v>
      </c>
      <c r="B343" s="83" t="s">
        <v>732</v>
      </c>
      <c r="C343" s="83" t="s">
        <v>5</v>
      </c>
      <c r="D343" s="83">
        <v>4.5978882411679099E-2</v>
      </c>
      <c r="E343" s="83">
        <v>2.4218819878613846</v>
      </c>
      <c r="F343" s="83">
        <v>5.9181366866549556</v>
      </c>
      <c r="G343" s="83">
        <v>0.95259878404895781</v>
      </c>
      <c r="H343" s="83">
        <v>2.6970085387543807E-2</v>
      </c>
      <c r="I343" s="83">
        <v>774.99999774299943</v>
      </c>
      <c r="J343" s="83">
        <v>-16.094069800386794</v>
      </c>
      <c r="K343" s="25"/>
    </row>
    <row r="344" spans="1:11" x14ac:dyDescent="0.2">
      <c r="A344" s="99" t="str">
        <f t="shared" si="43"/>
        <v>2020_2_f9_3</v>
      </c>
      <c r="B344" s="83" t="s">
        <v>732</v>
      </c>
      <c r="C344" s="83" t="s">
        <v>6</v>
      </c>
      <c r="D344" s="83">
        <v>2.6392173408492453E-2</v>
      </c>
      <c r="E344" s="83">
        <v>1.2323579299019198</v>
      </c>
      <c r="F344" s="83">
        <v>6.4672543140399377</v>
      </c>
      <c r="G344" s="83">
        <v>3.7167678944341969</v>
      </c>
      <c r="H344" s="83">
        <v>0.12650274865720157</v>
      </c>
      <c r="I344" s="83">
        <v>748.99999770800036</v>
      </c>
      <c r="J344" s="83">
        <v>23.204834365198231</v>
      </c>
      <c r="K344" s="25"/>
    </row>
    <row r="345" spans="1:11" x14ac:dyDescent="0.2">
      <c r="A345" s="99" t="str">
        <f t="shared" si="43"/>
        <v>2020_2_f9_4</v>
      </c>
      <c r="B345" s="83" t="s">
        <v>732</v>
      </c>
      <c r="C345" s="83" t="s">
        <v>7</v>
      </c>
      <c r="D345" s="83">
        <v>0.75525189216307065</v>
      </c>
      <c r="E345" s="83">
        <v>8.5971892065586726</v>
      </c>
      <c r="F345" s="83">
        <v>4.0985327053775764</v>
      </c>
      <c r="G345" s="83">
        <v>0.55589496976737074</v>
      </c>
      <c r="H345" s="83">
        <v>9.4339620000000006E-3</v>
      </c>
      <c r="I345" s="83">
        <v>710.99999779300026</v>
      </c>
      <c r="J345" s="83">
        <v>-68.013157797479465</v>
      </c>
      <c r="K345" s="25"/>
    </row>
    <row r="346" spans="1:11" x14ac:dyDescent="0.2">
      <c r="A346" s="99" t="str">
        <f t="shared" si="43"/>
        <v>2020_2_InEI</v>
      </c>
      <c r="B346" s="83" t="s">
        <v>732</v>
      </c>
      <c r="C346" s="83" t="s">
        <v>107</v>
      </c>
      <c r="D346" s="83">
        <v>1.3715119688211123E-3</v>
      </c>
      <c r="E346" s="83">
        <v>6.5268102731320263E-2</v>
      </c>
      <c r="F346" s="83">
        <v>0.17251729067933702</v>
      </c>
      <c r="G346" s="83">
        <v>4.580423583933272E-2</v>
      </c>
      <c r="H346" s="83">
        <v>1.4415115383720396E-3</v>
      </c>
      <c r="I346" s="83">
        <v>768.22655885076801</v>
      </c>
      <c r="J346" s="83">
        <v>-6.7470980337841988</v>
      </c>
      <c r="K346" s="25"/>
    </row>
    <row r="347" spans="1:11" x14ac:dyDescent="0.2">
      <c r="A347" s="99" t="str">
        <f t="shared" si="43"/>
        <v>2020_2_InIN</v>
      </c>
      <c r="B347" s="83" t="s">
        <v>732</v>
      </c>
      <c r="C347" s="83" t="s">
        <v>113</v>
      </c>
      <c r="D347" s="83">
        <v>3.0728878734999847E-2</v>
      </c>
      <c r="E347" s="83">
        <v>0.51835034142888725</v>
      </c>
      <c r="F347" s="83">
        <v>0.47375910945275318</v>
      </c>
      <c r="G347" s="83">
        <v>0.17139519956062568</v>
      </c>
      <c r="H347" s="83">
        <v>4.4333474122189055E-3</v>
      </c>
      <c r="I347" s="83">
        <v>734.83020891854812</v>
      </c>
      <c r="J347" s="83">
        <v>-33.332547375517294</v>
      </c>
      <c r="K347" s="25"/>
    </row>
    <row r="348" spans="1:11" x14ac:dyDescent="0.2">
      <c r="A348" s="99" t="str">
        <f t="shared" si="43"/>
        <v>2020_2_lagE</v>
      </c>
      <c r="B348" s="83" t="s">
        <v>732</v>
      </c>
      <c r="C348" s="83" t="s">
        <v>226</v>
      </c>
      <c r="D348" s="83">
        <v>1.0147089854177572E-3</v>
      </c>
      <c r="E348" s="83">
        <v>2.0096378886479586E-2</v>
      </c>
      <c r="F348" s="83">
        <v>0.13922692498137637</v>
      </c>
      <c r="G348" s="83">
        <v>0.12472175944440338</v>
      </c>
      <c r="H348" s="83">
        <v>5.5845414060242691E-3</v>
      </c>
      <c r="I348" s="83">
        <v>773.09984553837785</v>
      </c>
      <c r="J348" s="83">
        <v>39.14236062265271</v>
      </c>
      <c r="K348" s="25"/>
    </row>
    <row r="349" spans="1:11" x14ac:dyDescent="0.2">
      <c r="A349" s="99" t="str">
        <f t="shared" si="43"/>
        <v>2020_2_lagI</v>
      </c>
      <c r="B349" s="83" t="s">
        <v>732</v>
      </c>
      <c r="C349" s="83" t="s">
        <v>227</v>
      </c>
      <c r="D349" s="83">
        <v>4.7569034750342683E-4</v>
      </c>
      <c r="E349" s="83">
        <v>0.20384363140398962</v>
      </c>
      <c r="F349" s="83">
        <v>0.55776073997353059</v>
      </c>
      <c r="G349" s="83">
        <v>0.40081071088144116</v>
      </c>
      <c r="H349" s="83">
        <v>3.4802340837526105E-2</v>
      </c>
      <c r="I349" s="83">
        <v>734.00802337049777</v>
      </c>
      <c r="J349" s="83">
        <v>22.177666171403466</v>
      </c>
      <c r="K349" s="25"/>
    </row>
    <row r="350" spans="1:11" x14ac:dyDescent="0.2">
      <c r="A350" s="99" t="str">
        <f t="shared" si="43"/>
        <v>2020_4_f12_3</v>
      </c>
      <c r="B350" s="83" t="s">
        <v>734</v>
      </c>
      <c r="C350" s="83" t="s">
        <v>3</v>
      </c>
      <c r="D350" s="83">
        <v>8.98060765509235E-2</v>
      </c>
      <c r="E350" s="83">
        <v>4.1532540389713999</v>
      </c>
      <c r="F350" s="83">
        <v>7.046463240722364</v>
      </c>
      <c r="G350" s="83">
        <v>1.1408654251995627</v>
      </c>
      <c r="H350" s="83">
        <v>1.0000000000000002E-2</v>
      </c>
      <c r="I350" s="83">
        <v>780.97999999999968</v>
      </c>
      <c r="J350" s="83">
        <v>-25.497601583038598</v>
      </c>
      <c r="K350" s="25"/>
    </row>
    <row r="351" spans="1:11" x14ac:dyDescent="0.2">
      <c r="A351" s="99" t="str">
        <f t="shared" si="43"/>
        <v>2020_4_f4_1</v>
      </c>
      <c r="B351" s="83" t="s">
        <v>734</v>
      </c>
      <c r="C351" s="83" t="s">
        <v>43</v>
      </c>
      <c r="D351" s="83">
        <v>0</v>
      </c>
      <c r="E351" s="83">
        <v>0.26277533344881349</v>
      </c>
      <c r="F351" s="83">
        <v>2.5210493677464045</v>
      </c>
      <c r="G351" s="83">
        <v>5.5446319071539873</v>
      </c>
      <c r="H351" s="83">
        <v>0.57177654598995331</v>
      </c>
      <c r="I351" s="83">
        <v>782.55999999999869</v>
      </c>
      <c r="J351" s="83">
        <v>72.193722953791166</v>
      </c>
      <c r="K351" s="25"/>
    </row>
    <row r="352" spans="1:11" x14ac:dyDescent="0.2">
      <c r="A352" s="99" t="str">
        <f t="shared" si="43"/>
        <v>2020_4_f4_2</v>
      </c>
      <c r="B352" s="83" t="s">
        <v>734</v>
      </c>
      <c r="C352" s="83" t="s">
        <v>44</v>
      </c>
      <c r="D352" s="83">
        <v>0</v>
      </c>
      <c r="E352" s="83">
        <v>0.38572648499954221</v>
      </c>
      <c r="F352" s="83">
        <v>4.7057278573213202</v>
      </c>
      <c r="G352" s="83">
        <v>4.5337773989260919</v>
      </c>
      <c r="H352" s="83">
        <v>0.22318334846240206</v>
      </c>
      <c r="I352" s="83">
        <v>820.86999999999898</v>
      </c>
      <c r="J352" s="83">
        <v>46.651340027819074</v>
      </c>
      <c r="K352" s="25"/>
    </row>
    <row r="353" spans="1:11" x14ac:dyDescent="0.2">
      <c r="A353" s="99" t="str">
        <f t="shared" si="43"/>
        <v>2020_4_f4_3</v>
      </c>
      <c r="B353" s="83" t="s">
        <v>734</v>
      </c>
      <c r="C353" s="83" t="s">
        <v>100</v>
      </c>
      <c r="D353" s="83">
        <v>1.3977026266348818E-2</v>
      </c>
      <c r="E353" s="83">
        <v>0.19916046893705205</v>
      </c>
      <c r="F353" s="83">
        <v>3.7292152845135669</v>
      </c>
      <c r="G353" s="83">
        <v>7.1155340486128607</v>
      </c>
      <c r="H353" s="83">
        <v>1.0549724709849144</v>
      </c>
      <c r="I353" s="83">
        <v>766.93999999999983</v>
      </c>
      <c r="J353" s="83">
        <v>74.28769910356344</v>
      </c>
      <c r="K353" s="25"/>
    </row>
    <row r="354" spans="1:11" x14ac:dyDescent="0.2">
      <c r="A354" s="99" t="str">
        <f t="shared" si="43"/>
        <v>2020_4_f4_4</v>
      </c>
      <c r="B354" s="83" t="s">
        <v>734</v>
      </c>
      <c r="C354" s="83" t="s">
        <v>102</v>
      </c>
      <c r="D354" s="83">
        <v>0.10365135365989532</v>
      </c>
      <c r="E354" s="83">
        <v>4.328932855498195</v>
      </c>
      <c r="F354" s="83">
        <v>8.2172276896794987</v>
      </c>
      <c r="G354" s="83">
        <v>2.7064396330820366</v>
      </c>
      <c r="H354" s="83">
        <v>1.9051509637167157E-2</v>
      </c>
      <c r="I354" s="83">
        <v>724.96000000000026</v>
      </c>
      <c r="J354" s="83">
        <v>-11.653057540517917</v>
      </c>
      <c r="K354" s="25"/>
    </row>
    <row r="355" spans="1:11" x14ac:dyDescent="0.2">
      <c r="A355" s="99" t="str">
        <f t="shared" si="43"/>
        <v>2020_4_f60_1</v>
      </c>
      <c r="B355" s="83" t="s">
        <v>734</v>
      </c>
      <c r="C355" s="83" t="s">
        <v>109</v>
      </c>
      <c r="D355" s="83">
        <v>9.1718039382547828E-2</v>
      </c>
      <c r="E355" s="83">
        <v>2.4172524557333754</v>
      </c>
      <c r="F355" s="83">
        <v>8.5313910207195551</v>
      </c>
      <c r="G355" s="83">
        <v>1.4791564723061881</v>
      </c>
      <c r="H355" s="83">
        <v>4.1794025455996545E-2</v>
      </c>
      <c r="I355" s="83">
        <v>789.95999999999981</v>
      </c>
      <c r="J355" s="83">
        <v>-8.2630222874546231</v>
      </c>
      <c r="K355" s="25"/>
    </row>
    <row r="356" spans="1:11" x14ac:dyDescent="0.2">
      <c r="A356" s="99" t="str">
        <f t="shared" si="43"/>
        <v>2020_4_f61_1</v>
      </c>
      <c r="B356" s="83" t="s">
        <v>734</v>
      </c>
      <c r="C356" s="83" t="s">
        <v>110</v>
      </c>
      <c r="D356" s="83">
        <v>0.14571062502321094</v>
      </c>
      <c r="E356" s="83">
        <v>8.068581349574778</v>
      </c>
      <c r="F356" s="83">
        <v>6.6275043636498658</v>
      </c>
      <c r="G356" s="83">
        <v>0.9818639283990046</v>
      </c>
      <c r="H356" s="83">
        <v>0</v>
      </c>
      <c r="I356" s="83">
        <v>742.01000000000045</v>
      </c>
      <c r="J356" s="83">
        <v>-46.627256569542574</v>
      </c>
      <c r="K356" s="25"/>
    </row>
    <row r="357" spans="1:11" x14ac:dyDescent="0.2">
      <c r="A357" s="99" t="str">
        <f t="shared" si="43"/>
        <v>2020_4_f61_2</v>
      </c>
      <c r="B357" s="83" t="s">
        <v>734</v>
      </c>
      <c r="C357" s="83" t="s">
        <v>111</v>
      </c>
      <c r="D357" s="83">
        <v>1.0125708396776469</v>
      </c>
      <c r="E357" s="83">
        <v>10.085936606380212</v>
      </c>
      <c r="F357" s="83">
        <v>4.4123062353771276</v>
      </c>
      <c r="G357" s="83">
        <v>0.27239462249786461</v>
      </c>
      <c r="H357" s="83">
        <v>0</v>
      </c>
      <c r="I357" s="83">
        <v>748.96000000000026</v>
      </c>
      <c r="J357" s="83">
        <v>-75.008093635105126</v>
      </c>
      <c r="K357" s="25"/>
    </row>
    <row r="358" spans="1:11" x14ac:dyDescent="0.2">
      <c r="A358" s="99" t="str">
        <f t="shared" si="43"/>
        <v>2020_4_f9_1</v>
      </c>
      <c r="B358" s="83" t="s">
        <v>734</v>
      </c>
      <c r="C358" s="83" t="s">
        <v>4</v>
      </c>
      <c r="D358" s="83">
        <v>6.1323402043997905E-3</v>
      </c>
      <c r="E358" s="83">
        <v>0.33909925515329964</v>
      </c>
      <c r="F358" s="83">
        <v>3.7681112073445311</v>
      </c>
      <c r="G358" s="83">
        <v>4.4800866100814112</v>
      </c>
      <c r="H358" s="83">
        <v>0.24971037588775333</v>
      </c>
      <c r="I358" s="83">
        <v>777.48999999999978</v>
      </c>
      <c r="J358" s="83">
        <v>52.335974969249655</v>
      </c>
      <c r="K358" s="25"/>
    </row>
    <row r="359" spans="1:11" x14ac:dyDescent="0.2">
      <c r="A359" s="99" t="str">
        <f t="shared" si="43"/>
        <v>2020_4_f9_2</v>
      </c>
      <c r="B359" s="83" t="s">
        <v>734</v>
      </c>
      <c r="C359" s="83" t="s">
        <v>5</v>
      </c>
      <c r="D359" s="83">
        <v>1.9610768162885862E-2</v>
      </c>
      <c r="E359" s="83">
        <v>0.81919968462883808</v>
      </c>
      <c r="F359" s="83">
        <v>5.5420239980653063</v>
      </c>
      <c r="G359" s="83">
        <v>3.1283141950946716</v>
      </c>
      <c r="H359" s="83">
        <v>7.332704259927518E-2</v>
      </c>
      <c r="I359" s="83">
        <v>800.77999999999906</v>
      </c>
      <c r="J359" s="83">
        <v>25.218400107457327</v>
      </c>
      <c r="K359" s="25"/>
    </row>
    <row r="360" spans="1:11" x14ac:dyDescent="0.2">
      <c r="A360" s="99" t="str">
        <f t="shared" si="43"/>
        <v>2020_4_f9_3</v>
      </c>
      <c r="B360" s="83" t="s">
        <v>734</v>
      </c>
      <c r="C360" s="83" t="s">
        <v>6</v>
      </c>
      <c r="D360" s="83">
        <v>6.4804829231386802E-3</v>
      </c>
      <c r="E360" s="83">
        <v>0.64541997837792009</v>
      </c>
      <c r="F360" s="83">
        <v>4.7533220971444639</v>
      </c>
      <c r="G360" s="83">
        <v>6.3286052243577577</v>
      </c>
      <c r="H360" s="83">
        <v>0.42360004089830167</v>
      </c>
      <c r="I360" s="83">
        <v>767.02</v>
      </c>
      <c r="J360" s="83">
        <v>53.608579515677491</v>
      </c>
      <c r="K360" s="25"/>
    </row>
    <row r="361" spans="1:11" x14ac:dyDescent="0.2">
      <c r="A361" s="99" t="str">
        <f t="shared" si="43"/>
        <v>2020_4_f9_4</v>
      </c>
      <c r="B361" s="83" t="s">
        <v>734</v>
      </c>
      <c r="C361" s="83" t="s">
        <v>7</v>
      </c>
      <c r="D361" s="83">
        <v>0.91506090541092611</v>
      </c>
      <c r="E361" s="83">
        <v>7.5540281130463836</v>
      </c>
      <c r="F361" s="83">
        <v>5.1426512422475579</v>
      </c>
      <c r="G361" s="83">
        <v>1.5743242841757343</v>
      </c>
      <c r="H361" s="83">
        <v>6.6112080811081804E-3</v>
      </c>
      <c r="I361" s="83">
        <v>722.88000000000045</v>
      </c>
      <c r="J361" s="83">
        <v>-51.318170349356592</v>
      </c>
      <c r="K361" s="25"/>
    </row>
    <row r="362" spans="1:11" x14ac:dyDescent="0.2">
      <c r="A362" s="99" t="str">
        <f t="shared" si="43"/>
        <v>2020_4_InEI</v>
      </c>
      <c r="B362" s="83" t="s">
        <v>734</v>
      </c>
      <c r="C362" s="83" t="s">
        <v>107</v>
      </c>
      <c r="D362" s="83">
        <v>3.3779913377356922E-4</v>
      </c>
      <c r="E362" s="83">
        <v>2.0611712634691061E-2</v>
      </c>
      <c r="F362" s="83">
        <v>0.14389643871043911</v>
      </c>
      <c r="G362" s="83">
        <v>0.1145576974620328</v>
      </c>
      <c r="H362" s="83">
        <v>4.1074148607819346E-3</v>
      </c>
      <c r="I362" s="83">
        <v>790.35057419178349</v>
      </c>
      <c r="J362" s="83">
        <v>35.795857586105924</v>
      </c>
      <c r="K362" s="25"/>
    </row>
    <row r="363" spans="1:11" x14ac:dyDescent="0.2">
      <c r="A363" s="99" t="str">
        <f t="shared" si="43"/>
        <v>2020_4_InIN</v>
      </c>
      <c r="B363" s="83" t="s">
        <v>734</v>
      </c>
      <c r="C363" s="83" t="s">
        <v>113</v>
      </c>
      <c r="D363" s="83">
        <v>7.2542281548062665E-2</v>
      </c>
      <c r="E363" s="83">
        <v>0.44612234055294875</v>
      </c>
      <c r="F363" s="83">
        <v>0.44451540530717487</v>
      </c>
      <c r="G363" s="83">
        <v>0.39420592733811638</v>
      </c>
      <c r="H363" s="83">
        <v>2.210622471865429E-2</v>
      </c>
      <c r="I363" s="83">
        <v>746.70715636224497</v>
      </c>
      <c r="J363" s="83">
        <v>-11.075708086501004</v>
      </c>
      <c r="K363" s="25"/>
    </row>
    <row r="364" spans="1:11" x14ac:dyDescent="0.2">
      <c r="A364" s="99" t="str">
        <f t="shared" si="43"/>
        <v>2020_4_lagE</v>
      </c>
      <c r="B364" s="83" t="s">
        <v>734</v>
      </c>
      <c r="C364" s="83" t="s">
        <v>226</v>
      </c>
      <c r="D364" s="83">
        <v>0</v>
      </c>
      <c r="E364" s="83">
        <v>1.2868190936787271E-2</v>
      </c>
      <c r="F364" s="83">
        <v>0.11819141122646408</v>
      </c>
      <c r="G364" s="83">
        <v>0.14651633922772375</v>
      </c>
      <c r="H364" s="83">
        <v>1.0575963086331595E-2</v>
      </c>
      <c r="I364" s="83">
        <v>804.20475862957608</v>
      </c>
      <c r="J364" s="83">
        <v>53.721690559151213</v>
      </c>
      <c r="K364" s="25"/>
    </row>
    <row r="365" spans="1:11" x14ac:dyDescent="0.2">
      <c r="A365" s="99" t="str">
        <f t="shared" si="43"/>
        <v>2020_4_lagI</v>
      </c>
      <c r="B365" s="83" t="s">
        <v>734</v>
      </c>
      <c r="C365" s="83" t="s">
        <v>227</v>
      </c>
      <c r="D365" s="83">
        <v>4.2668638799677446E-3</v>
      </c>
      <c r="E365" s="83">
        <v>0.23683001448856775</v>
      </c>
      <c r="F365" s="83">
        <v>0.62521296570337836</v>
      </c>
      <c r="G365" s="83">
        <v>0.47056861477200995</v>
      </c>
      <c r="H365" s="83">
        <v>5.6398345806212252E-2</v>
      </c>
      <c r="I365" s="83">
        <v>747.99899682985949</v>
      </c>
      <c r="J365" s="83">
        <v>24.259469691007045</v>
      </c>
      <c r="K365" s="25"/>
    </row>
    <row r="366" spans="1:11" x14ac:dyDescent="0.2">
      <c r="A366" s="99" t="str">
        <f t="shared" si="43"/>
        <v>2021_2_f12_3</v>
      </c>
      <c r="B366" s="83" t="s">
        <v>736</v>
      </c>
      <c r="C366" s="83" t="s">
        <v>3</v>
      </c>
      <c r="D366" s="83">
        <v>2.9862126562423465E-2</v>
      </c>
      <c r="E366" s="83">
        <v>1.7821047569938313</v>
      </c>
      <c r="F366" s="83">
        <v>7.1981589593741289</v>
      </c>
      <c r="G366" s="83">
        <v>1.2387612892442861</v>
      </c>
      <c r="H366" s="83">
        <v>4.2426718028349603E-2</v>
      </c>
      <c r="I366" s="83">
        <v>651.18999999999812</v>
      </c>
      <c r="J366" s="83">
        <v>-5.0354531244566987</v>
      </c>
      <c r="K366" s="25"/>
    </row>
    <row r="367" spans="1:11" x14ac:dyDescent="0.2">
      <c r="A367" s="99" t="str">
        <f t="shared" si="43"/>
        <v>2021_2_f4_1</v>
      </c>
      <c r="B367" s="83" t="s">
        <v>736</v>
      </c>
      <c r="C367" s="83" t="s">
        <v>43</v>
      </c>
      <c r="D367" s="83">
        <v>0.01</v>
      </c>
      <c r="E367" s="83">
        <v>5.1576303481725275E-2</v>
      </c>
      <c r="F367" s="83">
        <v>0.78110860904209212</v>
      </c>
      <c r="G367" s="83">
        <v>5.010571972977651</v>
      </c>
      <c r="H367" s="83">
        <v>1.79542283041746</v>
      </c>
      <c r="I367" s="83">
        <v>654.24999999999898</v>
      </c>
      <c r="J367" s="83">
        <v>111.52044074453772</v>
      </c>
      <c r="K367" s="25"/>
    </row>
    <row r="368" spans="1:11" x14ac:dyDescent="0.2">
      <c r="A368" s="99" t="str">
        <f t="shared" si="43"/>
        <v>2021_2_f4_2</v>
      </c>
      <c r="B368" s="83" t="s">
        <v>736</v>
      </c>
      <c r="C368" s="83" t="s">
        <v>44</v>
      </c>
      <c r="D368" s="83">
        <v>2.9002386477523658E-2</v>
      </c>
      <c r="E368" s="83">
        <v>0.13874018688772616</v>
      </c>
      <c r="F368" s="83">
        <v>1.7276033041200876</v>
      </c>
      <c r="G368" s="83">
        <v>5.7060201725068165</v>
      </c>
      <c r="H368" s="83">
        <v>0.59787980374995531</v>
      </c>
      <c r="I368" s="83">
        <v>670.07000000000016</v>
      </c>
      <c r="J368" s="83">
        <v>81.776238202490276</v>
      </c>
      <c r="K368" s="25"/>
    </row>
    <row r="369" spans="1:11" x14ac:dyDescent="0.2">
      <c r="A369" s="99" t="str">
        <f t="shared" si="43"/>
        <v>2021_2_f4_3</v>
      </c>
      <c r="B369" s="83" t="s">
        <v>736</v>
      </c>
      <c r="C369" s="83" t="s">
        <v>100</v>
      </c>
      <c r="D369" s="83">
        <v>4.2426718028349603E-2</v>
      </c>
      <c r="E369" s="83">
        <v>6.271375727237076E-2</v>
      </c>
      <c r="F369" s="83">
        <v>1.6086225752934182</v>
      </c>
      <c r="G369" s="83">
        <v>6.6528866765891586</v>
      </c>
      <c r="H369" s="83">
        <v>1.5237933112351754</v>
      </c>
      <c r="I369" s="83">
        <v>637.23999999999933</v>
      </c>
      <c r="J369" s="83">
        <v>96.587241528241918</v>
      </c>
      <c r="K369" s="25"/>
    </row>
    <row r="370" spans="1:11" x14ac:dyDescent="0.2">
      <c r="A370" s="99" t="str">
        <f t="shared" si="43"/>
        <v>2021_2_f4_4</v>
      </c>
      <c r="B370" s="83" t="s">
        <v>736</v>
      </c>
      <c r="C370" s="83" t="s">
        <v>102</v>
      </c>
      <c r="D370" s="83">
        <v>4.6870798826456721E-2</v>
      </c>
      <c r="E370" s="83">
        <v>4.1910953689605188</v>
      </c>
      <c r="F370" s="83">
        <v>6.6535390128866929</v>
      </c>
      <c r="G370" s="83">
        <v>1.4189621940802915</v>
      </c>
      <c r="H370" s="83">
        <v>6.6369257622460737E-2</v>
      </c>
      <c r="I370" s="83">
        <v>601.21999999999923</v>
      </c>
      <c r="J370" s="83">
        <v>-22.082672159852546</v>
      </c>
      <c r="K370" s="25"/>
    </row>
    <row r="371" spans="1:11" x14ac:dyDescent="0.2">
      <c r="A371" s="99" t="str">
        <f t="shared" si="43"/>
        <v>2021_2_f60_1</v>
      </c>
      <c r="B371" s="83" t="s">
        <v>736</v>
      </c>
      <c r="C371" s="83" t="s">
        <v>109</v>
      </c>
      <c r="D371" s="83">
        <v>0</v>
      </c>
      <c r="E371" s="83">
        <v>1.3170690187608993</v>
      </c>
      <c r="F371" s="83">
        <v>7.2584722201209377</v>
      </c>
      <c r="G371" s="83">
        <v>1.7156799615412153</v>
      </c>
      <c r="H371" s="83">
        <v>1.5897012727998257E-2</v>
      </c>
      <c r="I371" s="83">
        <v>652.18999999999835</v>
      </c>
      <c r="J371" s="83">
        <v>4.1758031618105473</v>
      </c>
      <c r="K371" s="25"/>
    </row>
    <row r="372" spans="1:11" x14ac:dyDescent="0.2">
      <c r="A372" s="99" t="str">
        <f t="shared" si="43"/>
        <v>2021_2_f61_1</v>
      </c>
      <c r="B372" s="83" t="s">
        <v>736</v>
      </c>
      <c r="C372" s="83" t="s">
        <v>110</v>
      </c>
      <c r="D372" s="83">
        <v>0.4480738663794705</v>
      </c>
      <c r="E372" s="83">
        <v>7.0102517918817453</v>
      </c>
      <c r="F372" s="83">
        <v>5.7905826865228223</v>
      </c>
      <c r="G372" s="83">
        <v>6.9734838637798488E-2</v>
      </c>
      <c r="H372" s="83">
        <v>0</v>
      </c>
      <c r="I372" s="83">
        <v>627.29999999999882</v>
      </c>
      <c r="J372" s="83">
        <v>-58.839812570078067</v>
      </c>
      <c r="K372" s="25"/>
    </row>
    <row r="373" spans="1:11" x14ac:dyDescent="0.2">
      <c r="A373" s="99" t="str">
        <f t="shared" si="43"/>
        <v>2021_2_f61_2</v>
      </c>
      <c r="B373" s="83" t="s">
        <v>736</v>
      </c>
      <c r="C373" s="83" t="s">
        <v>111</v>
      </c>
      <c r="D373" s="83">
        <v>1.3019272477438986</v>
      </c>
      <c r="E373" s="83">
        <v>7.9560084673376137</v>
      </c>
      <c r="F373" s="83">
        <v>4.0531182456270631</v>
      </c>
      <c r="G373" s="83">
        <v>5.8060496899023296E-2</v>
      </c>
      <c r="H373" s="83">
        <v>0</v>
      </c>
      <c r="I373" s="83">
        <v>629.41999999999973</v>
      </c>
      <c r="J373" s="83">
        <v>-78.552715658368939</v>
      </c>
      <c r="K373" s="25"/>
    </row>
    <row r="374" spans="1:11" x14ac:dyDescent="0.2">
      <c r="A374" s="99" t="str">
        <f t="shared" si="43"/>
        <v>2021_2_f9_1</v>
      </c>
      <c r="B374" s="83" t="s">
        <v>736</v>
      </c>
      <c r="C374" s="83" t="s">
        <v>4</v>
      </c>
      <c r="D374" s="83">
        <v>0</v>
      </c>
      <c r="E374" s="83">
        <v>7.106876840464231E-2</v>
      </c>
      <c r="F374" s="83">
        <v>1.5739702061319936</v>
      </c>
      <c r="G374" s="83">
        <v>5.3925650441711364</v>
      </c>
      <c r="H374" s="83">
        <v>0.54886887233673998</v>
      </c>
      <c r="I374" s="83">
        <v>647.00999999999942</v>
      </c>
      <c r="J374" s="83">
        <v>84.614208903555024</v>
      </c>
      <c r="K374" s="25"/>
    </row>
    <row r="375" spans="1:11" x14ac:dyDescent="0.2">
      <c r="A375" s="99" t="str">
        <f t="shared" si="43"/>
        <v>2021_2_f9_2</v>
      </c>
      <c r="B375" s="83" t="s">
        <v>736</v>
      </c>
      <c r="C375" s="83" t="s">
        <v>5</v>
      </c>
      <c r="D375" s="83">
        <v>9.9999999999999985E-3</v>
      </c>
      <c r="E375" s="83">
        <v>0.23634755043328801</v>
      </c>
      <c r="F375" s="83">
        <v>3.0441905106652984</v>
      </c>
      <c r="G375" s="83">
        <v>4.6118725062959394</v>
      </c>
      <c r="H375" s="83">
        <v>0.20362151454797128</v>
      </c>
      <c r="I375" s="83">
        <v>662.1799999999995</v>
      </c>
      <c r="J375" s="83">
        <v>58.755849185058537</v>
      </c>
      <c r="K375" s="25"/>
    </row>
    <row r="376" spans="1:11" x14ac:dyDescent="0.2">
      <c r="A376" s="99" t="str">
        <f t="shared" si="43"/>
        <v>2021_2_f9_3</v>
      </c>
      <c r="B376" s="83" t="s">
        <v>736</v>
      </c>
      <c r="C376" s="83" t="s">
        <v>6</v>
      </c>
      <c r="D376" s="83">
        <v>4.2426718028349603E-2</v>
      </c>
      <c r="E376" s="83">
        <v>0.11665350111474389</v>
      </c>
      <c r="F376" s="83">
        <v>3.1626978625495759</v>
      </c>
      <c r="G376" s="83">
        <v>5.8865069266936887</v>
      </c>
      <c r="H376" s="83">
        <v>0.78376494817179498</v>
      </c>
      <c r="I376" s="83">
        <v>640.29999999999995</v>
      </c>
      <c r="J376" s="83">
        <v>72.583002661087889</v>
      </c>
      <c r="K376" s="25"/>
    </row>
    <row r="377" spans="1:11" x14ac:dyDescent="0.2">
      <c r="A377" s="99" t="str">
        <f t="shared" si="43"/>
        <v>2021_2_f9_4</v>
      </c>
      <c r="B377" s="83" t="s">
        <v>736</v>
      </c>
      <c r="C377" s="83" t="s">
        <v>7</v>
      </c>
      <c r="D377" s="83">
        <v>0.64676384298287981</v>
      </c>
      <c r="E377" s="83">
        <v>4.3362030675530105</v>
      </c>
      <c r="F377" s="83">
        <v>6.4862643443383909</v>
      </c>
      <c r="G377" s="83">
        <v>1.0145023582278008</v>
      </c>
      <c r="H377" s="83">
        <v>4.7317747985293576E-2</v>
      </c>
      <c r="I377" s="83">
        <v>605.33999999999992</v>
      </c>
      <c r="J377" s="83">
        <v>-36.075128646892004</v>
      </c>
      <c r="K377" s="25"/>
    </row>
    <row r="378" spans="1:11" x14ac:dyDescent="0.2">
      <c r="A378" s="99" t="str">
        <f t="shared" si="43"/>
        <v>2021_2_InEI</v>
      </c>
      <c r="B378" s="83" t="s">
        <v>736</v>
      </c>
      <c r="C378" s="83" t="s">
        <v>107</v>
      </c>
      <c r="D378" s="83">
        <v>1.4183703480929137E-4</v>
      </c>
      <c r="E378" s="83">
        <v>7.155260460652374E-3</v>
      </c>
      <c r="F378" s="83">
        <v>7.7046669000264453E-2</v>
      </c>
      <c r="G378" s="83">
        <v>0.1565665675357481</v>
      </c>
      <c r="H378" s="83">
        <v>1.0254684485581944E-2</v>
      </c>
      <c r="I378" s="83">
        <v>654.88382658099681</v>
      </c>
      <c r="J378" s="83">
        <v>67.54005911261936</v>
      </c>
      <c r="K378" s="25"/>
    </row>
    <row r="379" spans="1:11" x14ac:dyDescent="0.2">
      <c r="A379" s="99" t="str">
        <f t="shared" si="43"/>
        <v>2021_2_InIN</v>
      </c>
      <c r="B379" s="83" t="s">
        <v>736</v>
      </c>
      <c r="C379" s="83" t="s">
        <v>113</v>
      </c>
      <c r="D379" s="83">
        <v>6.0358849223549026E-2</v>
      </c>
      <c r="E379" s="83">
        <v>0.21247621192924016</v>
      </c>
      <c r="F379" s="83">
        <v>0.50876799495789915</v>
      </c>
      <c r="G379" s="83">
        <v>0.30461465048520464</v>
      </c>
      <c r="H379" s="83">
        <v>4.0419138683395341E-2</v>
      </c>
      <c r="I379" s="83">
        <v>625.97627232285299</v>
      </c>
      <c r="J379" s="83">
        <v>4.6384971070870948</v>
      </c>
      <c r="K379" s="25"/>
    </row>
    <row r="380" spans="1:11" x14ac:dyDescent="0.2">
      <c r="A380" s="99" t="str">
        <f t="shared" si="43"/>
        <v>2021_2_lagE</v>
      </c>
      <c r="B380" s="83" t="s">
        <v>736</v>
      </c>
      <c r="C380" s="83" t="s">
        <v>226</v>
      </c>
      <c r="D380" s="83">
        <v>6.9897921789793523E-4</v>
      </c>
      <c r="E380" s="83">
        <v>4.6961163635713399E-3</v>
      </c>
      <c r="F380" s="83">
        <v>4.6922231391877706E-2</v>
      </c>
      <c r="G380" s="83">
        <v>0.16625540614077586</v>
      </c>
      <c r="H380" s="83">
        <v>3.4564091179639177E-2</v>
      </c>
      <c r="I380" s="83">
        <v>663.08823451008425</v>
      </c>
      <c r="J380" s="83">
        <v>90.579280332046636</v>
      </c>
      <c r="K380" s="25"/>
    </row>
    <row r="381" spans="1:11" x14ac:dyDescent="0.2">
      <c r="A381" s="99" t="str">
        <f t="shared" si="43"/>
        <v>2021_2_lagI</v>
      </c>
      <c r="B381" s="83" t="s">
        <v>736</v>
      </c>
      <c r="C381" s="83" t="s">
        <v>227</v>
      </c>
      <c r="D381" s="83">
        <v>2.723081751158673E-3</v>
      </c>
      <c r="E381" s="83">
        <v>0.25568030980480888</v>
      </c>
      <c r="F381" s="83">
        <v>0.42637042584515317</v>
      </c>
      <c r="G381" s="83">
        <v>0.33695380940669817</v>
      </c>
      <c r="H381" s="83">
        <v>8.0767965792707966E-2</v>
      </c>
      <c r="I381" s="83">
        <v>622.78908078295899</v>
      </c>
      <c r="J381" s="83">
        <v>21.529634157094808</v>
      </c>
      <c r="K381" s="25"/>
    </row>
    <row r="382" spans="1:11" x14ac:dyDescent="0.2">
      <c r="A382" s="99" t="str">
        <f t="shared" si="43"/>
        <v>_</v>
      </c>
      <c r="B382" s="118"/>
      <c r="C382" s="118"/>
      <c r="D382" s="119"/>
      <c r="E382" s="119"/>
      <c r="F382" s="119"/>
      <c r="G382" s="119"/>
      <c r="H382" s="119"/>
      <c r="I382" s="119"/>
      <c r="J382" s="119"/>
      <c r="K382" s="25"/>
    </row>
    <row r="383" spans="1:11" x14ac:dyDescent="0.2">
      <c r="A383" s="99" t="str">
        <f t="shared" si="43"/>
        <v>_</v>
      </c>
      <c r="B383" s="118"/>
      <c r="C383" s="118"/>
      <c r="D383" s="119"/>
      <c r="E383" s="119"/>
      <c r="F383" s="119"/>
      <c r="G383" s="119"/>
      <c r="H383" s="119"/>
      <c r="I383" s="119"/>
      <c r="J383" s="119"/>
      <c r="K383" s="25"/>
    </row>
    <row r="384" spans="1:11" x14ac:dyDescent="0.2">
      <c r="A384" s="99" t="str">
        <f t="shared" si="43"/>
        <v>_</v>
      </c>
      <c r="B384" s="118"/>
      <c r="C384" s="118"/>
      <c r="D384" s="119"/>
      <c r="E384" s="119"/>
      <c r="F384" s="119"/>
      <c r="G384" s="119"/>
      <c r="H384" s="119"/>
      <c r="I384" s="119"/>
      <c r="J384" s="119"/>
      <c r="K384" s="25"/>
    </row>
    <row r="385" spans="1:11" x14ac:dyDescent="0.2">
      <c r="A385" s="99" t="str">
        <f t="shared" si="43"/>
        <v>_</v>
      </c>
      <c r="B385" s="118"/>
      <c r="C385" s="118"/>
      <c r="D385" s="119"/>
      <c r="E385" s="119"/>
      <c r="F385" s="119"/>
      <c r="G385" s="119"/>
      <c r="H385" s="119"/>
      <c r="I385" s="119"/>
      <c r="J385" s="119"/>
      <c r="K385" s="25"/>
    </row>
    <row r="386" spans="1:11" x14ac:dyDescent="0.2">
      <c r="A386" s="99" t="str">
        <f t="shared" si="43"/>
        <v>_</v>
      </c>
      <c r="B386" s="118"/>
      <c r="C386" s="118"/>
      <c r="D386" s="119"/>
      <c r="E386" s="119"/>
      <c r="F386" s="119"/>
      <c r="G386" s="119"/>
      <c r="H386" s="119"/>
      <c r="I386" s="119"/>
      <c r="J386" s="119"/>
      <c r="K386" s="25"/>
    </row>
    <row r="387" spans="1:11" x14ac:dyDescent="0.2">
      <c r="A387" s="99" t="str">
        <f t="shared" ref="A387:A450" si="44">CONCATENATE(B387,"_",C387)</f>
        <v>_</v>
      </c>
      <c r="B387" s="118"/>
      <c r="C387" s="118"/>
      <c r="D387" s="119"/>
      <c r="E387" s="119"/>
      <c r="F387" s="119"/>
      <c r="G387" s="119"/>
      <c r="H387" s="119"/>
      <c r="I387" s="119"/>
      <c r="J387" s="119"/>
      <c r="K387" s="25"/>
    </row>
    <row r="388" spans="1:11" x14ac:dyDescent="0.2">
      <c r="A388" s="99" t="str">
        <f t="shared" si="44"/>
        <v>_</v>
      </c>
      <c r="B388" s="118"/>
      <c r="C388" s="118"/>
      <c r="D388" s="119"/>
      <c r="E388" s="119"/>
      <c r="F388" s="119"/>
      <c r="G388" s="119"/>
      <c r="H388" s="119"/>
      <c r="I388" s="119"/>
      <c r="J388" s="119"/>
      <c r="K388" s="25"/>
    </row>
    <row r="389" spans="1:11" x14ac:dyDescent="0.2">
      <c r="A389" s="99" t="str">
        <f t="shared" si="44"/>
        <v>_</v>
      </c>
      <c r="B389" s="118"/>
      <c r="C389" s="118"/>
      <c r="D389" s="119"/>
      <c r="E389" s="119"/>
      <c r="F389" s="119"/>
      <c r="G389" s="119"/>
      <c r="H389" s="119"/>
      <c r="I389" s="119"/>
      <c r="J389" s="119"/>
      <c r="K389" s="25"/>
    </row>
    <row r="390" spans="1:11" x14ac:dyDescent="0.2">
      <c r="A390" s="99" t="str">
        <f t="shared" si="44"/>
        <v>_</v>
      </c>
      <c r="B390" s="118"/>
      <c r="C390" s="118"/>
      <c r="D390" s="119"/>
      <c r="E390" s="119"/>
      <c r="F390" s="119"/>
      <c r="G390" s="119"/>
      <c r="H390" s="119"/>
      <c r="I390" s="119"/>
      <c r="J390" s="119"/>
      <c r="K390" s="25"/>
    </row>
    <row r="391" spans="1:11" x14ac:dyDescent="0.2">
      <c r="A391" s="99" t="str">
        <f t="shared" si="44"/>
        <v>_</v>
      </c>
      <c r="B391" s="118"/>
      <c r="C391" s="118"/>
      <c r="D391" s="119"/>
      <c r="E391" s="119"/>
      <c r="F391" s="119"/>
      <c r="G391" s="119"/>
      <c r="H391" s="119"/>
      <c r="I391" s="119"/>
      <c r="J391" s="119"/>
      <c r="K391" s="25"/>
    </row>
    <row r="392" spans="1:11" x14ac:dyDescent="0.2">
      <c r="A392" s="99" t="str">
        <f t="shared" si="44"/>
        <v>_</v>
      </c>
      <c r="B392" s="118"/>
      <c r="C392" s="118"/>
      <c r="D392" s="119"/>
      <c r="E392" s="119"/>
      <c r="F392" s="119"/>
      <c r="G392" s="119"/>
      <c r="H392" s="119"/>
      <c r="I392" s="119"/>
      <c r="J392" s="119"/>
      <c r="K392" s="25"/>
    </row>
    <row r="393" spans="1:11" x14ac:dyDescent="0.2">
      <c r="A393" s="99" t="str">
        <f t="shared" si="44"/>
        <v>_</v>
      </c>
      <c r="B393" s="118"/>
      <c r="C393" s="118"/>
      <c r="D393" s="119"/>
      <c r="E393" s="119"/>
      <c r="F393" s="119"/>
      <c r="G393" s="119"/>
      <c r="H393" s="119"/>
      <c r="I393" s="119"/>
      <c r="J393" s="119"/>
      <c r="K393" s="25"/>
    </row>
    <row r="394" spans="1:11" x14ac:dyDescent="0.2">
      <c r="A394" s="99" t="str">
        <f t="shared" si="44"/>
        <v>_</v>
      </c>
      <c r="B394" s="118"/>
      <c r="C394" s="118"/>
      <c r="D394" s="119"/>
      <c r="E394" s="119"/>
      <c r="F394" s="119"/>
      <c r="G394" s="119"/>
      <c r="H394" s="119"/>
      <c r="I394" s="119"/>
      <c r="J394" s="119"/>
      <c r="K394" s="25"/>
    </row>
    <row r="395" spans="1:11" x14ac:dyDescent="0.2">
      <c r="A395" s="99" t="str">
        <f t="shared" si="44"/>
        <v>_</v>
      </c>
      <c r="B395" s="118"/>
      <c r="C395" s="118"/>
      <c r="D395" s="119"/>
      <c r="E395" s="119"/>
      <c r="F395" s="119"/>
      <c r="G395" s="119"/>
      <c r="H395" s="119"/>
      <c r="I395" s="119"/>
      <c r="J395" s="119"/>
      <c r="K395" s="25"/>
    </row>
    <row r="396" spans="1:11" x14ac:dyDescent="0.2">
      <c r="A396" s="99" t="str">
        <f t="shared" si="44"/>
        <v>_</v>
      </c>
      <c r="B396" s="118"/>
      <c r="C396" s="118"/>
      <c r="D396" s="119"/>
      <c r="E396" s="119"/>
      <c r="F396" s="119"/>
      <c r="G396" s="119"/>
      <c r="H396" s="119"/>
      <c r="I396" s="119"/>
      <c r="J396" s="119"/>
      <c r="K396" s="25"/>
    </row>
    <row r="397" spans="1:11" x14ac:dyDescent="0.2">
      <c r="A397" s="99" t="str">
        <f t="shared" si="44"/>
        <v>_</v>
      </c>
      <c r="B397" s="118"/>
      <c r="C397" s="118"/>
      <c r="D397" s="119"/>
      <c r="E397" s="119"/>
      <c r="F397" s="119"/>
      <c r="G397" s="119"/>
      <c r="H397" s="119"/>
      <c r="I397" s="119"/>
      <c r="J397" s="119"/>
      <c r="K397" s="25"/>
    </row>
    <row r="398" spans="1:11" x14ac:dyDescent="0.2">
      <c r="A398" s="99" t="str">
        <f t="shared" si="44"/>
        <v>_</v>
      </c>
      <c r="B398" s="118"/>
      <c r="C398" s="118"/>
      <c r="D398" s="119"/>
      <c r="E398" s="119"/>
      <c r="F398" s="119"/>
      <c r="G398" s="119"/>
      <c r="H398" s="119"/>
      <c r="I398" s="119"/>
      <c r="J398" s="119"/>
      <c r="K398" s="25"/>
    </row>
    <row r="399" spans="1:11" x14ac:dyDescent="0.2">
      <c r="A399" s="99" t="str">
        <f t="shared" si="44"/>
        <v>_</v>
      </c>
      <c r="B399" s="118"/>
      <c r="C399" s="118"/>
      <c r="D399" s="119"/>
      <c r="E399" s="119"/>
      <c r="F399" s="119"/>
      <c r="G399" s="119"/>
      <c r="H399" s="119"/>
      <c r="I399" s="119"/>
      <c r="J399" s="119"/>
      <c r="K399" s="25"/>
    </row>
    <row r="400" spans="1:11" x14ac:dyDescent="0.2">
      <c r="A400" s="99" t="str">
        <f t="shared" si="44"/>
        <v>_</v>
      </c>
      <c r="B400" s="118"/>
      <c r="C400" s="118"/>
      <c r="D400" s="119"/>
      <c r="E400" s="119"/>
      <c r="F400" s="119"/>
      <c r="G400" s="119"/>
      <c r="H400" s="119"/>
      <c r="I400" s="119"/>
      <c r="J400" s="119"/>
      <c r="K400" s="25"/>
    </row>
    <row r="401" spans="1:11" x14ac:dyDescent="0.2">
      <c r="A401" s="99" t="str">
        <f t="shared" si="44"/>
        <v>_</v>
      </c>
      <c r="B401" s="118"/>
      <c r="C401" s="118"/>
      <c r="D401" s="119"/>
      <c r="E401" s="119"/>
      <c r="F401" s="119"/>
      <c r="G401" s="119"/>
      <c r="H401" s="119"/>
      <c r="I401" s="119"/>
      <c r="J401" s="119"/>
      <c r="K401" s="25"/>
    </row>
    <row r="402" spans="1:11" x14ac:dyDescent="0.2">
      <c r="A402" s="99" t="str">
        <f t="shared" si="44"/>
        <v>_</v>
      </c>
      <c r="B402" s="118"/>
      <c r="C402" s="118"/>
      <c r="D402" s="119"/>
      <c r="E402" s="119"/>
      <c r="F402" s="119"/>
      <c r="G402" s="119"/>
      <c r="H402" s="119"/>
      <c r="I402" s="119"/>
      <c r="J402" s="119"/>
      <c r="K402" s="25"/>
    </row>
    <row r="403" spans="1:11" x14ac:dyDescent="0.2">
      <c r="A403" s="99" t="str">
        <f t="shared" si="44"/>
        <v>_</v>
      </c>
      <c r="B403" s="118"/>
      <c r="C403" s="118"/>
      <c r="D403" s="119"/>
      <c r="E403" s="119"/>
      <c r="F403" s="119"/>
      <c r="G403" s="119"/>
      <c r="H403" s="119"/>
      <c r="I403" s="119"/>
      <c r="J403" s="119"/>
      <c r="K403" s="25"/>
    </row>
    <row r="404" spans="1:11" x14ac:dyDescent="0.2">
      <c r="A404" s="99" t="str">
        <f t="shared" si="44"/>
        <v>_</v>
      </c>
      <c r="B404" s="118"/>
      <c r="C404" s="118"/>
      <c r="D404" s="119"/>
      <c r="E404" s="119"/>
      <c r="F404" s="119"/>
      <c r="G404" s="119"/>
      <c r="H404" s="119"/>
      <c r="I404" s="119"/>
      <c r="J404" s="119"/>
      <c r="K404" s="25"/>
    </row>
    <row r="405" spans="1:11" x14ac:dyDescent="0.2">
      <c r="A405" s="99" t="str">
        <f t="shared" si="44"/>
        <v>_</v>
      </c>
      <c r="B405" s="118"/>
      <c r="C405" s="118"/>
      <c r="D405" s="119"/>
      <c r="E405" s="119"/>
      <c r="F405" s="119"/>
      <c r="G405" s="119"/>
      <c r="H405" s="119"/>
      <c r="I405" s="119"/>
      <c r="J405" s="119"/>
      <c r="K405" s="25"/>
    </row>
    <row r="406" spans="1:11" x14ac:dyDescent="0.2">
      <c r="A406" s="99" t="str">
        <f t="shared" si="44"/>
        <v>_</v>
      </c>
      <c r="B406" s="118"/>
      <c r="C406" s="118"/>
      <c r="D406" s="119"/>
      <c r="E406" s="119"/>
      <c r="F406" s="119"/>
      <c r="G406" s="119"/>
      <c r="H406" s="119"/>
      <c r="I406" s="119"/>
      <c r="J406" s="119"/>
      <c r="K406" s="25"/>
    </row>
    <row r="407" spans="1:11" x14ac:dyDescent="0.2">
      <c r="A407" s="99" t="str">
        <f t="shared" si="44"/>
        <v>_</v>
      </c>
      <c r="B407" s="118"/>
      <c r="C407" s="118"/>
      <c r="D407" s="119"/>
      <c r="E407" s="119"/>
      <c r="F407" s="119"/>
      <c r="G407" s="119"/>
      <c r="H407" s="119"/>
      <c r="I407" s="119"/>
      <c r="J407" s="119"/>
      <c r="K407" s="25"/>
    </row>
    <row r="408" spans="1:11" x14ac:dyDescent="0.2">
      <c r="A408" s="99" t="str">
        <f t="shared" si="44"/>
        <v>_</v>
      </c>
      <c r="B408" s="118"/>
      <c r="C408" s="118"/>
      <c r="D408" s="119"/>
      <c r="E408" s="119"/>
      <c r="F408" s="119"/>
      <c r="G408" s="119"/>
      <c r="H408" s="119"/>
      <c r="I408" s="119"/>
      <c r="J408" s="119"/>
      <c r="K408" s="25"/>
    </row>
    <row r="409" spans="1:11" x14ac:dyDescent="0.2">
      <c r="A409" s="99" t="str">
        <f t="shared" si="44"/>
        <v>_</v>
      </c>
      <c r="B409" s="118"/>
      <c r="C409" s="118"/>
      <c r="D409" s="119"/>
      <c r="E409" s="119"/>
      <c r="F409" s="119"/>
      <c r="G409" s="119"/>
      <c r="H409" s="119"/>
      <c r="I409" s="119"/>
      <c r="J409" s="119"/>
      <c r="K409" s="25"/>
    </row>
    <row r="410" spans="1:11" x14ac:dyDescent="0.2">
      <c r="A410" s="99" t="str">
        <f t="shared" si="44"/>
        <v>_</v>
      </c>
      <c r="B410" s="118"/>
      <c r="C410" s="118"/>
      <c r="D410" s="119"/>
      <c r="E410" s="119"/>
      <c r="F410" s="119"/>
      <c r="G410" s="119"/>
      <c r="H410" s="119"/>
      <c r="I410" s="119"/>
      <c r="J410" s="119"/>
      <c r="K410" s="25"/>
    </row>
    <row r="411" spans="1:11" x14ac:dyDescent="0.2">
      <c r="A411" s="99" t="str">
        <f t="shared" si="44"/>
        <v>_</v>
      </c>
      <c r="B411" s="118"/>
      <c r="C411" s="118"/>
      <c r="D411" s="119"/>
      <c r="E411" s="119"/>
      <c r="F411" s="119"/>
      <c r="G411" s="119"/>
      <c r="H411" s="119"/>
      <c r="I411" s="119"/>
      <c r="J411" s="119"/>
      <c r="K411" s="25"/>
    </row>
    <row r="412" spans="1:11" x14ac:dyDescent="0.2">
      <c r="A412" s="99" t="str">
        <f t="shared" si="44"/>
        <v>_</v>
      </c>
      <c r="B412" s="118"/>
      <c r="C412" s="118"/>
      <c r="D412" s="119"/>
      <c r="E412" s="119"/>
      <c r="F412" s="119"/>
      <c r="G412" s="119"/>
      <c r="H412" s="119"/>
      <c r="I412" s="119"/>
      <c r="J412" s="119"/>
      <c r="K412" s="25"/>
    </row>
    <row r="413" spans="1:11" x14ac:dyDescent="0.2">
      <c r="A413" s="99" t="str">
        <f t="shared" si="44"/>
        <v>_</v>
      </c>
      <c r="B413" s="118"/>
      <c r="C413" s="118"/>
      <c r="D413" s="119"/>
      <c r="E413" s="119"/>
      <c r="F413" s="119"/>
      <c r="G413" s="119"/>
      <c r="H413" s="119"/>
      <c r="I413" s="119"/>
      <c r="J413" s="119"/>
      <c r="K413" s="25"/>
    </row>
    <row r="414" spans="1:11" x14ac:dyDescent="0.2">
      <c r="A414" s="99" t="str">
        <f t="shared" si="44"/>
        <v>_</v>
      </c>
      <c r="B414" s="118"/>
      <c r="C414" s="118"/>
      <c r="D414" s="119"/>
      <c r="E414" s="119"/>
      <c r="F414" s="119"/>
      <c r="G414" s="119"/>
      <c r="H414" s="119"/>
      <c r="I414" s="119"/>
      <c r="J414" s="119"/>
      <c r="K414" s="25"/>
    </row>
    <row r="415" spans="1:11" x14ac:dyDescent="0.2">
      <c r="A415" s="99" t="str">
        <f t="shared" si="44"/>
        <v>_</v>
      </c>
      <c r="B415" s="118"/>
      <c r="C415" s="118"/>
      <c r="D415" s="119"/>
      <c r="E415" s="119"/>
      <c r="F415" s="119"/>
      <c r="G415" s="119"/>
      <c r="H415" s="119"/>
      <c r="I415" s="119"/>
      <c r="J415" s="119"/>
      <c r="K415" s="25"/>
    </row>
    <row r="416" spans="1:11" x14ac:dyDescent="0.2">
      <c r="A416" s="99" t="str">
        <f t="shared" si="44"/>
        <v>_</v>
      </c>
      <c r="B416" s="118"/>
      <c r="C416" s="118"/>
      <c r="D416" s="119"/>
      <c r="E416" s="119"/>
      <c r="F416" s="119"/>
      <c r="G416" s="119"/>
      <c r="H416" s="119"/>
      <c r="I416" s="119"/>
      <c r="J416" s="119"/>
      <c r="K416" s="25"/>
    </row>
    <row r="417" spans="1:11" x14ac:dyDescent="0.2">
      <c r="A417" s="99" t="str">
        <f t="shared" si="44"/>
        <v>_</v>
      </c>
      <c r="B417" s="118"/>
      <c r="C417" s="118"/>
      <c r="D417" s="119"/>
      <c r="E417" s="119"/>
      <c r="F417" s="119"/>
      <c r="G417" s="119"/>
      <c r="H417" s="119"/>
      <c r="I417" s="119"/>
      <c r="J417" s="119"/>
      <c r="K417" s="25"/>
    </row>
    <row r="418" spans="1:11" x14ac:dyDescent="0.2">
      <c r="A418" s="99" t="str">
        <f t="shared" si="44"/>
        <v>_</v>
      </c>
      <c r="B418" s="118"/>
      <c r="C418" s="118"/>
      <c r="D418" s="119"/>
      <c r="E418" s="119"/>
      <c r="F418" s="119"/>
      <c r="G418" s="119"/>
      <c r="H418" s="119"/>
      <c r="I418" s="119"/>
      <c r="J418" s="119"/>
      <c r="K418" s="25"/>
    </row>
    <row r="419" spans="1:11" x14ac:dyDescent="0.2">
      <c r="A419" s="99" t="str">
        <f t="shared" si="44"/>
        <v>_</v>
      </c>
      <c r="B419" s="118"/>
      <c r="C419" s="118"/>
      <c r="D419" s="119"/>
      <c r="E419" s="119"/>
      <c r="F419" s="119"/>
      <c r="G419" s="119"/>
      <c r="H419" s="119"/>
      <c r="I419" s="119"/>
      <c r="J419" s="119"/>
      <c r="K419" s="25"/>
    </row>
    <row r="420" spans="1:11" x14ac:dyDescent="0.2">
      <c r="A420" s="99" t="str">
        <f t="shared" si="44"/>
        <v>_</v>
      </c>
      <c r="B420" s="118"/>
      <c r="C420" s="118"/>
      <c r="D420" s="119"/>
      <c r="E420" s="119"/>
      <c r="F420" s="119"/>
      <c r="G420" s="119"/>
      <c r="H420" s="119"/>
      <c r="I420" s="119"/>
      <c r="J420" s="119"/>
      <c r="K420" s="25"/>
    </row>
    <row r="421" spans="1:11" x14ac:dyDescent="0.2">
      <c r="A421" s="99" t="str">
        <f t="shared" si="44"/>
        <v>_</v>
      </c>
      <c r="B421" s="118"/>
      <c r="C421" s="118"/>
      <c r="D421" s="119"/>
      <c r="E421" s="119"/>
      <c r="F421" s="119"/>
      <c r="G421" s="119"/>
      <c r="H421" s="119"/>
      <c r="I421" s="119"/>
      <c r="J421" s="119"/>
      <c r="K421" s="25"/>
    </row>
    <row r="422" spans="1:11" x14ac:dyDescent="0.2">
      <c r="A422" s="99" t="str">
        <f t="shared" si="44"/>
        <v>_</v>
      </c>
      <c r="B422" s="118"/>
      <c r="C422" s="118"/>
      <c r="D422" s="119"/>
      <c r="E422" s="119"/>
      <c r="F422" s="119"/>
      <c r="G422" s="119"/>
      <c r="H422" s="119"/>
      <c r="I422" s="119"/>
      <c r="J422" s="119"/>
      <c r="K422" s="25"/>
    </row>
    <row r="423" spans="1:11" x14ac:dyDescent="0.2">
      <c r="A423" s="99" t="str">
        <f t="shared" si="44"/>
        <v>_</v>
      </c>
      <c r="B423" s="118"/>
      <c r="C423" s="118"/>
      <c r="D423" s="119"/>
      <c r="E423" s="119"/>
      <c r="F423" s="119"/>
      <c r="G423" s="119"/>
      <c r="H423" s="119"/>
      <c r="I423" s="119"/>
      <c r="J423" s="119"/>
      <c r="K423" s="25"/>
    </row>
    <row r="424" spans="1:11" x14ac:dyDescent="0.2">
      <c r="A424" s="99" t="str">
        <f t="shared" si="44"/>
        <v>_</v>
      </c>
      <c r="B424" s="118"/>
      <c r="C424" s="118"/>
      <c r="D424" s="119"/>
      <c r="E424" s="119"/>
      <c r="F424" s="119"/>
      <c r="G424" s="119"/>
      <c r="H424" s="119"/>
      <c r="I424" s="119"/>
      <c r="J424" s="119"/>
      <c r="K424" s="25"/>
    </row>
    <row r="425" spans="1:11" x14ac:dyDescent="0.2">
      <c r="A425" s="99" t="str">
        <f t="shared" si="44"/>
        <v>_</v>
      </c>
      <c r="B425" s="118"/>
      <c r="C425" s="118"/>
      <c r="D425" s="119"/>
      <c r="E425" s="119"/>
      <c r="F425" s="119"/>
      <c r="G425" s="119"/>
      <c r="H425" s="119"/>
      <c r="I425" s="119"/>
      <c r="J425" s="119"/>
      <c r="K425" s="25"/>
    </row>
    <row r="426" spans="1:11" x14ac:dyDescent="0.2">
      <c r="A426" s="99" t="str">
        <f t="shared" si="44"/>
        <v>_</v>
      </c>
      <c r="B426" s="118"/>
      <c r="C426" s="118"/>
      <c r="D426" s="119"/>
      <c r="E426" s="119"/>
      <c r="F426" s="119"/>
      <c r="G426" s="119"/>
      <c r="H426" s="119"/>
      <c r="I426" s="119"/>
      <c r="J426" s="119"/>
      <c r="K426" s="25"/>
    </row>
    <row r="427" spans="1:11" x14ac:dyDescent="0.2">
      <c r="A427" s="99" t="str">
        <f t="shared" si="44"/>
        <v>_</v>
      </c>
      <c r="B427" s="118"/>
      <c r="C427" s="118"/>
      <c r="D427" s="119"/>
      <c r="E427" s="119"/>
      <c r="F427" s="119"/>
      <c r="G427" s="119"/>
      <c r="H427" s="119"/>
      <c r="I427" s="119"/>
      <c r="J427" s="119"/>
      <c r="K427" s="25"/>
    </row>
    <row r="428" spans="1:11" x14ac:dyDescent="0.2">
      <c r="A428" s="99" t="str">
        <f t="shared" si="44"/>
        <v>_</v>
      </c>
      <c r="B428" s="118"/>
      <c r="C428" s="118"/>
      <c r="D428" s="119"/>
      <c r="E428" s="119"/>
      <c r="F428" s="119"/>
      <c r="G428" s="119"/>
      <c r="H428" s="119"/>
      <c r="I428" s="119"/>
      <c r="J428" s="119"/>
      <c r="K428" s="25"/>
    </row>
    <row r="429" spans="1:11" x14ac:dyDescent="0.2">
      <c r="A429" s="99" t="str">
        <f t="shared" si="44"/>
        <v>_</v>
      </c>
      <c r="B429" s="118"/>
      <c r="C429" s="118"/>
      <c r="D429" s="119"/>
      <c r="E429" s="119"/>
      <c r="F429" s="119"/>
      <c r="G429" s="119"/>
      <c r="H429" s="119"/>
      <c r="I429" s="119"/>
      <c r="J429" s="119"/>
      <c r="K429" s="25"/>
    </row>
    <row r="430" spans="1:11" x14ac:dyDescent="0.2">
      <c r="A430" s="99" t="str">
        <f t="shared" si="44"/>
        <v>_</v>
      </c>
      <c r="B430" s="118"/>
      <c r="C430" s="118"/>
      <c r="D430" s="119"/>
      <c r="E430" s="119"/>
      <c r="F430" s="119"/>
      <c r="G430" s="119"/>
      <c r="H430" s="119"/>
      <c r="I430" s="119"/>
      <c r="J430" s="119"/>
      <c r="K430" s="25"/>
    </row>
    <row r="431" spans="1:11" x14ac:dyDescent="0.2">
      <c r="A431" s="99" t="str">
        <f t="shared" si="44"/>
        <v>_</v>
      </c>
      <c r="B431" s="118"/>
      <c r="C431" s="118"/>
      <c r="D431" s="119"/>
      <c r="E431" s="119"/>
      <c r="F431" s="119"/>
      <c r="G431" s="119"/>
      <c r="H431" s="119"/>
      <c r="I431" s="119"/>
      <c r="J431" s="119"/>
      <c r="K431" s="25"/>
    </row>
    <row r="432" spans="1:11" x14ac:dyDescent="0.2">
      <c r="A432" s="99" t="str">
        <f t="shared" si="44"/>
        <v>_</v>
      </c>
      <c r="B432" s="118"/>
      <c r="C432" s="118"/>
      <c r="D432" s="119"/>
      <c r="E432" s="119"/>
      <c r="F432" s="119"/>
      <c r="G432" s="119"/>
      <c r="H432" s="119"/>
      <c r="I432" s="119"/>
      <c r="J432" s="119"/>
      <c r="K432" s="25"/>
    </row>
    <row r="433" spans="1:11" x14ac:dyDescent="0.2">
      <c r="A433" s="99" t="str">
        <f t="shared" si="44"/>
        <v>_</v>
      </c>
      <c r="B433" s="118"/>
      <c r="C433" s="118"/>
      <c r="D433" s="119"/>
      <c r="E433" s="119"/>
      <c r="F433" s="119"/>
      <c r="G433" s="119"/>
      <c r="H433" s="119"/>
      <c r="I433" s="119"/>
      <c r="J433" s="119"/>
      <c r="K433" s="25"/>
    </row>
    <row r="434" spans="1:11" x14ac:dyDescent="0.2">
      <c r="A434" s="99" t="str">
        <f t="shared" si="44"/>
        <v>_</v>
      </c>
      <c r="B434" s="118"/>
      <c r="C434" s="118"/>
      <c r="D434" s="119"/>
      <c r="E434" s="119"/>
      <c r="F434" s="119"/>
      <c r="G434" s="119"/>
      <c r="H434" s="119"/>
      <c r="I434" s="119"/>
      <c r="J434" s="119"/>
      <c r="K434" s="25"/>
    </row>
    <row r="435" spans="1:11" x14ac:dyDescent="0.2">
      <c r="A435" s="99" t="str">
        <f t="shared" si="44"/>
        <v>_</v>
      </c>
      <c r="B435" s="118"/>
      <c r="C435" s="118"/>
      <c r="D435" s="119"/>
      <c r="E435" s="119"/>
      <c r="F435" s="119"/>
      <c r="G435" s="119"/>
      <c r="H435" s="119"/>
      <c r="I435" s="119"/>
      <c r="J435" s="119"/>
      <c r="K435" s="25"/>
    </row>
    <row r="436" spans="1:11" x14ac:dyDescent="0.2">
      <c r="A436" s="99" t="str">
        <f t="shared" si="44"/>
        <v>_</v>
      </c>
      <c r="B436" s="118"/>
      <c r="C436" s="118"/>
      <c r="D436" s="119"/>
      <c r="E436" s="119"/>
      <c r="F436" s="119"/>
      <c r="G436" s="119"/>
      <c r="H436" s="119"/>
      <c r="I436" s="119"/>
      <c r="J436" s="119"/>
      <c r="K436" s="25"/>
    </row>
    <row r="437" spans="1:11" x14ac:dyDescent="0.2">
      <c r="A437" s="99" t="str">
        <f t="shared" si="44"/>
        <v>_</v>
      </c>
      <c r="B437" s="118"/>
      <c r="C437" s="118"/>
      <c r="D437" s="119"/>
      <c r="E437" s="119"/>
      <c r="F437" s="119"/>
      <c r="G437" s="119"/>
      <c r="H437" s="119"/>
      <c r="I437" s="119"/>
      <c r="J437" s="119"/>
      <c r="K437" s="25"/>
    </row>
    <row r="438" spans="1:11" x14ac:dyDescent="0.2">
      <c r="A438" s="99" t="str">
        <f t="shared" si="44"/>
        <v>_</v>
      </c>
      <c r="B438" s="118"/>
      <c r="C438" s="118"/>
      <c r="D438" s="119"/>
      <c r="E438" s="119"/>
      <c r="F438" s="119"/>
      <c r="G438" s="119"/>
      <c r="H438" s="119"/>
      <c r="I438" s="119"/>
      <c r="J438" s="119"/>
      <c r="K438" s="25"/>
    </row>
    <row r="439" spans="1:11" x14ac:dyDescent="0.2">
      <c r="A439" s="99" t="str">
        <f t="shared" si="44"/>
        <v>_</v>
      </c>
      <c r="B439" s="118"/>
      <c r="C439" s="118"/>
      <c r="D439" s="119"/>
      <c r="E439" s="119"/>
      <c r="F439" s="119"/>
      <c r="G439" s="119"/>
      <c r="H439" s="119"/>
      <c r="I439" s="119"/>
      <c r="J439" s="119"/>
      <c r="K439" s="25"/>
    </row>
    <row r="440" spans="1:11" x14ac:dyDescent="0.2">
      <c r="A440" s="99" t="str">
        <f t="shared" si="44"/>
        <v>_</v>
      </c>
      <c r="B440" s="118"/>
      <c r="C440" s="118"/>
      <c r="D440" s="119"/>
      <c r="E440" s="119"/>
      <c r="F440" s="119"/>
      <c r="G440" s="119"/>
      <c r="H440" s="119"/>
      <c r="I440" s="119"/>
      <c r="J440" s="119"/>
      <c r="K440" s="25"/>
    </row>
    <row r="441" spans="1:11" x14ac:dyDescent="0.2">
      <c r="A441" s="99" t="str">
        <f t="shared" si="44"/>
        <v>_</v>
      </c>
      <c r="B441" s="118"/>
      <c r="C441" s="118"/>
      <c r="D441" s="119"/>
      <c r="E441" s="119"/>
      <c r="F441" s="119"/>
      <c r="G441" s="119"/>
      <c r="H441" s="119"/>
      <c r="I441" s="119"/>
      <c r="J441" s="119"/>
      <c r="K441" s="25"/>
    </row>
    <row r="442" spans="1:11" x14ac:dyDescent="0.2">
      <c r="A442" s="99" t="str">
        <f t="shared" si="44"/>
        <v>_</v>
      </c>
      <c r="B442" s="118"/>
      <c r="C442" s="118"/>
      <c r="D442" s="119"/>
      <c r="E442" s="119"/>
      <c r="F442" s="119"/>
      <c r="G442" s="119"/>
      <c r="H442" s="119"/>
      <c r="I442" s="119"/>
      <c r="J442" s="119"/>
      <c r="K442" s="25"/>
    </row>
    <row r="443" spans="1:11" x14ac:dyDescent="0.2">
      <c r="A443" s="99" t="str">
        <f t="shared" si="44"/>
        <v>_</v>
      </c>
      <c r="B443" s="118"/>
      <c r="C443" s="118"/>
      <c r="D443" s="119"/>
      <c r="E443" s="119"/>
      <c r="F443" s="119"/>
      <c r="G443" s="119"/>
      <c r="H443" s="119"/>
      <c r="I443" s="119"/>
      <c r="J443" s="119"/>
      <c r="K443" s="25"/>
    </row>
    <row r="444" spans="1:11" x14ac:dyDescent="0.2">
      <c r="A444" s="99" t="str">
        <f t="shared" si="44"/>
        <v>_</v>
      </c>
      <c r="B444" s="118"/>
      <c r="C444" s="118"/>
      <c r="D444" s="119"/>
      <c r="E444" s="119"/>
      <c r="F444" s="119"/>
      <c r="G444" s="119"/>
      <c r="H444" s="119"/>
      <c r="I444" s="119"/>
      <c r="J444" s="119"/>
      <c r="K444" s="25"/>
    </row>
    <row r="445" spans="1:11" x14ac:dyDescent="0.2">
      <c r="A445" s="99" t="str">
        <f t="shared" si="44"/>
        <v>_</v>
      </c>
      <c r="B445" s="118"/>
      <c r="C445" s="118"/>
      <c r="D445" s="119"/>
      <c r="E445" s="119"/>
      <c r="F445" s="119"/>
      <c r="G445" s="119"/>
      <c r="H445" s="119"/>
      <c r="I445" s="119"/>
      <c r="J445" s="119"/>
      <c r="K445" s="25"/>
    </row>
    <row r="446" spans="1:11" x14ac:dyDescent="0.2">
      <c r="A446" s="99" t="str">
        <f t="shared" si="44"/>
        <v>_</v>
      </c>
      <c r="B446" s="118"/>
      <c r="C446" s="118"/>
      <c r="D446" s="119"/>
      <c r="E446" s="119"/>
      <c r="F446" s="119"/>
      <c r="G446" s="119"/>
      <c r="H446" s="119"/>
      <c r="I446" s="119"/>
      <c r="J446" s="119"/>
      <c r="K446" s="25"/>
    </row>
    <row r="447" spans="1:11" x14ac:dyDescent="0.2">
      <c r="A447" s="99" t="str">
        <f t="shared" si="44"/>
        <v>_</v>
      </c>
      <c r="B447" s="118"/>
      <c r="C447" s="118"/>
      <c r="D447" s="119"/>
      <c r="E447" s="119"/>
      <c r="F447" s="119"/>
      <c r="G447" s="119"/>
      <c r="H447" s="119"/>
      <c r="I447" s="119"/>
      <c r="J447" s="119"/>
      <c r="K447" s="25"/>
    </row>
    <row r="448" spans="1:11" x14ac:dyDescent="0.2">
      <c r="A448" s="99" t="str">
        <f t="shared" si="44"/>
        <v>_</v>
      </c>
      <c r="B448" s="118"/>
      <c r="C448" s="118"/>
      <c r="D448" s="119"/>
      <c r="E448" s="119"/>
      <c r="F448" s="119"/>
      <c r="G448" s="119"/>
      <c r="H448" s="119"/>
      <c r="I448" s="119"/>
      <c r="J448" s="119"/>
      <c r="K448" s="25"/>
    </row>
    <row r="449" spans="1:11" x14ac:dyDescent="0.2">
      <c r="A449" s="99" t="str">
        <f t="shared" si="44"/>
        <v>_</v>
      </c>
      <c r="B449" s="118"/>
      <c r="C449" s="118"/>
      <c r="D449" s="119"/>
      <c r="E449" s="119"/>
      <c r="F449" s="119"/>
      <c r="G449" s="119"/>
      <c r="H449" s="119"/>
      <c r="I449" s="119"/>
      <c r="J449" s="119"/>
      <c r="K449" s="25"/>
    </row>
    <row r="450" spans="1:11" x14ac:dyDescent="0.2">
      <c r="A450" s="99" t="str">
        <f t="shared" si="44"/>
        <v>_</v>
      </c>
      <c r="B450" s="118"/>
      <c r="C450" s="118"/>
      <c r="D450" s="119"/>
      <c r="E450" s="119"/>
      <c r="F450" s="119"/>
      <c r="G450" s="119"/>
      <c r="H450" s="119"/>
      <c r="I450" s="119"/>
      <c r="J450" s="119"/>
      <c r="K450" s="25"/>
    </row>
    <row r="451" spans="1:11" x14ac:dyDescent="0.2">
      <c r="A451" s="99" t="str">
        <f t="shared" ref="A451:A514" si="45">CONCATENATE(B451,"_",C451)</f>
        <v>_</v>
      </c>
      <c r="B451" s="118"/>
      <c r="C451" s="118"/>
      <c r="D451" s="119"/>
      <c r="E451" s="119"/>
      <c r="F451" s="119"/>
      <c r="G451" s="119"/>
      <c r="H451" s="119"/>
      <c r="I451" s="119"/>
      <c r="J451" s="119"/>
      <c r="K451" s="25"/>
    </row>
    <row r="452" spans="1:11" x14ac:dyDescent="0.2">
      <c r="A452" s="99" t="str">
        <f t="shared" si="45"/>
        <v>_</v>
      </c>
      <c r="B452" s="118"/>
      <c r="C452" s="118"/>
      <c r="D452" s="119"/>
      <c r="E452" s="119"/>
      <c r="F452" s="119"/>
      <c r="G452" s="119"/>
      <c r="H452" s="119"/>
      <c r="I452" s="119"/>
      <c r="J452" s="119"/>
      <c r="K452" s="25"/>
    </row>
    <row r="453" spans="1:11" x14ac:dyDescent="0.2">
      <c r="A453" s="99" t="str">
        <f t="shared" si="45"/>
        <v>_</v>
      </c>
      <c r="B453" s="118"/>
      <c r="C453" s="118"/>
      <c r="D453" s="119"/>
      <c r="E453" s="119"/>
      <c r="F453" s="119"/>
      <c r="G453" s="119"/>
      <c r="H453" s="119"/>
      <c r="I453" s="119"/>
      <c r="J453" s="119"/>
      <c r="K453" s="25"/>
    </row>
    <row r="454" spans="1:11" x14ac:dyDescent="0.2">
      <c r="A454" s="99" t="str">
        <f t="shared" si="45"/>
        <v>_</v>
      </c>
      <c r="B454" s="118"/>
      <c r="C454" s="118"/>
      <c r="D454" s="119"/>
      <c r="E454" s="119"/>
      <c r="F454" s="119"/>
      <c r="G454" s="119"/>
      <c r="H454" s="119"/>
      <c r="I454" s="119"/>
      <c r="J454" s="119"/>
      <c r="K454" s="25"/>
    </row>
    <row r="455" spans="1:11" x14ac:dyDescent="0.2">
      <c r="A455" s="99" t="str">
        <f t="shared" si="45"/>
        <v>_</v>
      </c>
      <c r="B455" s="118"/>
      <c r="C455" s="118"/>
      <c r="D455" s="119"/>
      <c r="E455" s="119"/>
      <c r="F455" s="119"/>
      <c r="G455" s="119"/>
      <c r="H455" s="119"/>
      <c r="I455" s="119"/>
      <c r="J455" s="119"/>
      <c r="K455" s="25"/>
    </row>
    <row r="456" spans="1:11" x14ac:dyDescent="0.2">
      <c r="A456" s="99" t="str">
        <f t="shared" si="45"/>
        <v>_</v>
      </c>
      <c r="B456" s="118"/>
      <c r="C456" s="118"/>
      <c r="D456" s="119"/>
      <c r="E456" s="119"/>
      <c r="F456" s="119"/>
      <c r="G456" s="119"/>
      <c r="H456" s="119"/>
      <c r="I456" s="119"/>
      <c r="J456" s="119"/>
      <c r="K456" s="25"/>
    </row>
    <row r="457" spans="1:11" x14ac:dyDescent="0.2">
      <c r="A457" s="99" t="str">
        <f t="shared" si="45"/>
        <v>_</v>
      </c>
      <c r="B457" s="118"/>
      <c r="C457" s="118"/>
      <c r="D457" s="119"/>
      <c r="E457" s="119"/>
      <c r="F457" s="119"/>
      <c r="G457" s="119"/>
      <c r="H457" s="119"/>
      <c r="I457" s="119"/>
      <c r="J457" s="119"/>
      <c r="K457" s="25"/>
    </row>
    <row r="458" spans="1:11" x14ac:dyDescent="0.2">
      <c r="A458" s="99" t="str">
        <f t="shared" si="45"/>
        <v>_</v>
      </c>
      <c r="B458" s="118"/>
      <c r="C458" s="118"/>
      <c r="D458" s="119"/>
      <c r="E458" s="119"/>
      <c r="F458" s="119"/>
      <c r="G458" s="119"/>
      <c r="H458" s="119"/>
      <c r="I458" s="119"/>
      <c r="J458" s="119"/>
      <c r="K458" s="25"/>
    </row>
    <row r="459" spans="1:11" x14ac:dyDescent="0.2">
      <c r="A459" s="99" t="str">
        <f t="shared" si="45"/>
        <v>_</v>
      </c>
      <c r="B459" s="118"/>
      <c r="C459" s="118"/>
      <c r="D459" s="119"/>
      <c r="E459" s="119"/>
      <c r="F459" s="119"/>
      <c r="G459" s="119"/>
      <c r="H459" s="119"/>
      <c r="I459" s="119"/>
      <c r="J459" s="119"/>
      <c r="K459" s="25"/>
    </row>
    <row r="460" spans="1:11" x14ac:dyDescent="0.2">
      <c r="A460" s="99" t="str">
        <f t="shared" si="45"/>
        <v>_</v>
      </c>
      <c r="B460" s="118"/>
      <c r="C460" s="118"/>
      <c r="D460" s="119"/>
      <c r="E460" s="119"/>
      <c r="F460" s="119"/>
      <c r="G460" s="119"/>
      <c r="H460" s="119"/>
      <c r="I460" s="119"/>
      <c r="J460" s="119"/>
      <c r="K460" s="25"/>
    </row>
    <row r="461" spans="1:11" x14ac:dyDescent="0.2">
      <c r="A461" s="99" t="str">
        <f t="shared" si="45"/>
        <v>_</v>
      </c>
      <c r="B461" s="118"/>
      <c r="C461" s="118"/>
      <c r="D461" s="119"/>
      <c r="E461" s="119"/>
      <c r="F461" s="119"/>
      <c r="G461" s="119"/>
      <c r="H461" s="119"/>
      <c r="I461" s="119"/>
      <c r="J461" s="119"/>
      <c r="K461" s="25"/>
    </row>
    <row r="462" spans="1:11" x14ac:dyDescent="0.2">
      <c r="A462" s="99" t="str">
        <f t="shared" si="45"/>
        <v>_</v>
      </c>
      <c r="B462" s="118"/>
      <c r="C462" s="118"/>
      <c r="D462" s="119"/>
      <c r="E462" s="119"/>
      <c r="F462" s="119"/>
      <c r="G462" s="119"/>
      <c r="H462" s="119"/>
      <c r="I462" s="119"/>
      <c r="J462" s="119"/>
      <c r="K462" s="25"/>
    </row>
    <row r="463" spans="1:11" x14ac:dyDescent="0.2">
      <c r="A463" s="99" t="str">
        <f t="shared" si="45"/>
        <v>_</v>
      </c>
      <c r="B463" s="118"/>
      <c r="C463" s="118"/>
      <c r="D463" s="119"/>
      <c r="E463" s="119"/>
      <c r="F463" s="119"/>
      <c r="G463" s="119"/>
      <c r="H463" s="119"/>
      <c r="I463" s="119"/>
      <c r="J463" s="119"/>
      <c r="K463" s="25"/>
    </row>
    <row r="464" spans="1:11" x14ac:dyDescent="0.2">
      <c r="A464" s="99" t="str">
        <f t="shared" si="45"/>
        <v>_</v>
      </c>
      <c r="B464" s="118"/>
      <c r="C464" s="118"/>
      <c r="D464" s="119"/>
      <c r="E464" s="119"/>
      <c r="F464" s="119"/>
      <c r="G464" s="119"/>
      <c r="H464" s="119"/>
      <c r="I464" s="119"/>
      <c r="J464" s="119"/>
      <c r="K464" s="25"/>
    </row>
    <row r="465" spans="1:11" x14ac:dyDescent="0.2">
      <c r="A465" s="99" t="str">
        <f t="shared" si="45"/>
        <v>_</v>
      </c>
      <c r="B465" s="118"/>
      <c r="C465" s="118"/>
      <c r="D465" s="119"/>
      <c r="E465" s="119"/>
      <c r="F465" s="119"/>
      <c r="G465" s="119"/>
      <c r="H465" s="119"/>
      <c r="I465" s="119"/>
      <c r="J465" s="119"/>
      <c r="K465" s="25"/>
    </row>
    <row r="466" spans="1:11" x14ac:dyDescent="0.2">
      <c r="A466" s="99" t="str">
        <f t="shared" si="45"/>
        <v>_</v>
      </c>
      <c r="B466" s="118"/>
      <c r="C466" s="118"/>
      <c r="D466" s="119"/>
      <c r="E466" s="119"/>
      <c r="F466" s="119"/>
      <c r="G466" s="119"/>
      <c r="H466" s="119"/>
      <c r="I466" s="119"/>
      <c r="J466" s="119"/>
      <c r="K466" s="25"/>
    </row>
    <row r="467" spans="1:11" x14ac:dyDescent="0.2">
      <c r="A467" s="99" t="str">
        <f t="shared" si="45"/>
        <v>_</v>
      </c>
      <c r="B467" s="118"/>
      <c r="C467" s="118"/>
      <c r="D467" s="119"/>
      <c r="E467" s="119"/>
      <c r="F467" s="119"/>
      <c r="G467" s="119"/>
      <c r="H467" s="119"/>
      <c r="I467" s="119"/>
      <c r="J467" s="119"/>
      <c r="K467" s="25"/>
    </row>
    <row r="468" spans="1:11" x14ac:dyDescent="0.2">
      <c r="A468" s="99" t="str">
        <f t="shared" si="45"/>
        <v>_</v>
      </c>
      <c r="B468" s="118"/>
      <c r="C468" s="118"/>
      <c r="D468" s="119"/>
      <c r="E468" s="119"/>
      <c r="F468" s="119"/>
      <c r="G468" s="119"/>
      <c r="H468" s="119"/>
      <c r="I468" s="119"/>
      <c r="J468" s="119"/>
      <c r="K468" s="25"/>
    </row>
    <row r="469" spans="1:11" x14ac:dyDescent="0.2">
      <c r="A469" s="99" t="str">
        <f t="shared" si="45"/>
        <v>_</v>
      </c>
      <c r="B469" s="118"/>
      <c r="C469" s="118"/>
      <c r="D469" s="119"/>
      <c r="E469" s="119"/>
      <c r="F469" s="119"/>
      <c r="G469" s="119"/>
      <c r="H469" s="119"/>
      <c r="I469" s="119"/>
      <c r="J469" s="119"/>
      <c r="K469" s="25"/>
    </row>
    <row r="470" spans="1:11" x14ac:dyDescent="0.2">
      <c r="A470" s="99" t="str">
        <f t="shared" si="45"/>
        <v>_</v>
      </c>
      <c r="B470" s="118"/>
      <c r="C470" s="118"/>
      <c r="D470" s="119"/>
      <c r="E470" s="119"/>
      <c r="F470" s="119"/>
      <c r="G470" s="119"/>
      <c r="H470" s="119"/>
      <c r="I470" s="119"/>
      <c r="J470" s="119"/>
      <c r="K470" s="25"/>
    </row>
    <row r="471" spans="1:11" x14ac:dyDescent="0.2">
      <c r="A471" s="99" t="str">
        <f t="shared" si="45"/>
        <v>_</v>
      </c>
      <c r="B471" s="118"/>
      <c r="C471" s="118"/>
      <c r="D471" s="119"/>
      <c r="E471" s="119"/>
      <c r="F471" s="119"/>
      <c r="G471" s="119"/>
      <c r="H471" s="119"/>
      <c r="I471" s="119"/>
      <c r="J471" s="119"/>
      <c r="K471" s="25"/>
    </row>
    <row r="472" spans="1:11" x14ac:dyDescent="0.2">
      <c r="A472" s="99" t="str">
        <f t="shared" si="45"/>
        <v>_</v>
      </c>
      <c r="B472" s="118"/>
      <c r="C472" s="118"/>
      <c r="D472" s="119"/>
      <c r="E472" s="119"/>
      <c r="F472" s="119"/>
      <c r="G472" s="119"/>
      <c r="H472" s="119"/>
      <c r="I472" s="119"/>
      <c r="J472" s="119"/>
      <c r="K472" s="25"/>
    </row>
    <row r="473" spans="1:11" x14ac:dyDescent="0.2">
      <c r="A473" s="99" t="str">
        <f t="shared" si="45"/>
        <v>_</v>
      </c>
      <c r="B473" s="118"/>
      <c r="C473" s="118"/>
      <c r="D473" s="119"/>
      <c r="E473" s="119"/>
      <c r="F473" s="119"/>
      <c r="G473" s="119"/>
      <c r="H473" s="119"/>
      <c r="I473" s="119"/>
      <c r="J473" s="119"/>
      <c r="K473" s="25"/>
    </row>
    <row r="474" spans="1:11" x14ac:dyDescent="0.2">
      <c r="A474" s="99" t="str">
        <f t="shared" si="45"/>
        <v>_</v>
      </c>
      <c r="B474" s="118"/>
      <c r="C474" s="118"/>
      <c r="D474" s="119"/>
      <c r="E474" s="119"/>
      <c r="F474" s="119"/>
      <c r="G474" s="119"/>
      <c r="H474" s="119"/>
      <c r="I474" s="119"/>
      <c r="J474" s="119"/>
      <c r="K474" s="25"/>
    </row>
    <row r="475" spans="1:11" x14ac:dyDescent="0.2">
      <c r="A475" s="99" t="str">
        <f t="shared" si="45"/>
        <v>_</v>
      </c>
      <c r="B475" s="118"/>
      <c r="C475" s="118"/>
      <c r="D475" s="119"/>
      <c r="E475" s="119"/>
      <c r="F475" s="119"/>
      <c r="G475" s="119"/>
      <c r="H475" s="119"/>
      <c r="I475" s="119"/>
      <c r="J475" s="119"/>
      <c r="K475" s="25"/>
    </row>
    <row r="476" spans="1:11" x14ac:dyDescent="0.2">
      <c r="A476" s="99" t="str">
        <f t="shared" si="45"/>
        <v>_</v>
      </c>
      <c r="B476" s="118"/>
      <c r="C476" s="118"/>
      <c r="D476" s="119"/>
      <c r="E476" s="119"/>
      <c r="F476" s="119"/>
      <c r="G476" s="119"/>
      <c r="H476" s="119"/>
      <c r="I476" s="119"/>
      <c r="J476" s="119"/>
      <c r="K476" s="25"/>
    </row>
    <row r="477" spans="1:11" x14ac:dyDescent="0.2">
      <c r="A477" s="99" t="str">
        <f t="shared" si="45"/>
        <v>_</v>
      </c>
      <c r="B477" s="118"/>
      <c r="C477" s="118"/>
      <c r="D477" s="119"/>
      <c r="E477" s="119"/>
      <c r="F477" s="119"/>
      <c r="G477" s="119"/>
      <c r="H477" s="119"/>
      <c r="I477" s="119"/>
      <c r="J477" s="119"/>
      <c r="K477" s="25"/>
    </row>
    <row r="478" spans="1:11" x14ac:dyDescent="0.2">
      <c r="A478" s="99" t="str">
        <f t="shared" si="45"/>
        <v>_</v>
      </c>
      <c r="B478" s="118"/>
      <c r="C478" s="118"/>
      <c r="D478" s="119"/>
      <c r="E478" s="119"/>
      <c r="F478" s="119"/>
      <c r="G478" s="119"/>
      <c r="H478" s="119"/>
      <c r="I478" s="119"/>
      <c r="J478" s="119"/>
      <c r="K478" s="25"/>
    </row>
    <row r="479" spans="1:11" x14ac:dyDescent="0.2">
      <c r="A479" s="99" t="str">
        <f t="shared" si="45"/>
        <v>_</v>
      </c>
      <c r="B479" s="118"/>
      <c r="C479" s="118"/>
      <c r="D479" s="119"/>
      <c r="E479" s="119"/>
      <c r="F479" s="119"/>
      <c r="G479" s="119"/>
      <c r="H479" s="119"/>
      <c r="I479" s="119"/>
      <c r="J479" s="119"/>
      <c r="K479" s="25"/>
    </row>
    <row r="480" spans="1:11" x14ac:dyDescent="0.2">
      <c r="A480" s="99" t="str">
        <f t="shared" si="45"/>
        <v>_</v>
      </c>
      <c r="B480" s="118"/>
      <c r="C480" s="118"/>
      <c r="D480" s="119"/>
      <c r="E480" s="119"/>
      <c r="F480" s="119"/>
      <c r="G480" s="119"/>
      <c r="H480" s="119"/>
      <c r="I480" s="119"/>
      <c r="J480" s="119"/>
      <c r="K480" s="25"/>
    </row>
    <row r="481" spans="1:11" x14ac:dyDescent="0.2">
      <c r="A481" s="99" t="str">
        <f t="shared" si="45"/>
        <v>_</v>
      </c>
      <c r="B481" s="118"/>
      <c r="C481" s="118"/>
      <c r="D481" s="119"/>
      <c r="E481" s="119"/>
      <c r="F481" s="119"/>
      <c r="G481" s="119"/>
      <c r="H481" s="119"/>
      <c r="I481" s="119"/>
      <c r="J481" s="119"/>
      <c r="K481" s="25"/>
    </row>
    <row r="482" spans="1:11" x14ac:dyDescent="0.2">
      <c r="A482" s="99" t="str">
        <f t="shared" si="45"/>
        <v>_</v>
      </c>
      <c r="B482" s="118"/>
      <c r="C482" s="118"/>
      <c r="D482" s="119"/>
      <c r="E482" s="119"/>
      <c r="F482" s="119"/>
      <c r="G482" s="119"/>
      <c r="H482" s="119"/>
      <c r="I482" s="119"/>
      <c r="J482" s="119"/>
      <c r="K482" s="25"/>
    </row>
    <row r="483" spans="1:11" x14ac:dyDescent="0.2">
      <c r="A483" s="99" t="str">
        <f t="shared" si="45"/>
        <v>_</v>
      </c>
      <c r="B483" s="118"/>
      <c r="C483" s="118"/>
      <c r="D483" s="119"/>
      <c r="E483" s="119"/>
      <c r="F483" s="119"/>
      <c r="G483" s="119"/>
      <c r="H483" s="119"/>
      <c r="I483" s="119"/>
      <c r="J483" s="119"/>
      <c r="K483" s="25"/>
    </row>
    <row r="484" spans="1:11" x14ac:dyDescent="0.2">
      <c r="A484" s="99" t="str">
        <f t="shared" si="45"/>
        <v>_</v>
      </c>
      <c r="B484" s="118"/>
      <c r="C484" s="118"/>
      <c r="D484" s="119"/>
      <c r="E484" s="119"/>
      <c r="F484" s="119"/>
      <c r="G484" s="119"/>
      <c r="H484" s="119"/>
      <c r="I484" s="119"/>
      <c r="J484" s="119"/>
      <c r="K484" s="25"/>
    </row>
    <row r="485" spans="1:11" x14ac:dyDescent="0.2">
      <c r="A485" s="99" t="str">
        <f t="shared" si="45"/>
        <v>_</v>
      </c>
      <c r="B485" s="118"/>
      <c r="C485" s="118"/>
      <c r="D485" s="119"/>
      <c r="E485" s="119"/>
      <c r="F485" s="119"/>
      <c r="G485" s="119"/>
      <c r="H485" s="119"/>
      <c r="I485" s="119"/>
      <c r="J485" s="119"/>
      <c r="K485" s="25"/>
    </row>
    <row r="486" spans="1:11" x14ac:dyDescent="0.2">
      <c r="A486" s="99" t="str">
        <f t="shared" si="45"/>
        <v>_</v>
      </c>
      <c r="B486" s="118"/>
      <c r="C486" s="118"/>
      <c r="D486" s="119"/>
      <c r="E486" s="119"/>
      <c r="F486" s="119"/>
      <c r="G486" s="119"/>
      <c r="H486" s="119"/>
      <c r="I486" s="119"/>
      <c r="J486" s="119"/>
      <c r="K486" s="25"/>
    </row>
    <row r="487" spans="1:11" x14ac:dyDescent="0.2">
      <c r="A487" s="99" t="str">
        <f t="shared" si="45"/>
        <v>_</v>
      </c>
      <c r="B487" s="118"/>
      <c r="C487" s="118"/>
      <c r="D487" s="119"/>
      <c r="E487" s="119"/>
      <c r="F487" s="119"/>
      <c r="G487" s="119"/>
      <c r="H487" s="119"/>
      <c r="I487" s="119"/>
      <c r="J487" s="119"/>
      <c r="K487" s="25"/>
    </row>
    <row r="488" spans="1:11" x14ac:dyDescent="0.2">
      <c r="A488" s="99" t="str">
        <f t="shared" si="45"/>
        <v>_</v>
      </c>
      <c r="B488" s="118"/>
      <c r="C488" s="118"/>
      <c r="D488" s="119"/>
      <c r="E488" s="119"/>
      <c r="F488" s="119"/>
      <c r="G488" s="119"/>
      <c r="H488" s="119"/>
      <c r="I488" s="119"/>
      <c r="J488" s="119"/>
      <c r="K488" s="25"/>
    </row>
    <row r="489" spans="1:11" x14ac:dyDescent="0.2">
      <c r="A489" s="99" t="str">
        <f t="shared" si="45"/>
        <v>_</v>
      </c>
      <c r="B489" s="118"/>
      <c r="C489" s="118"/>
      <c r="D489" s="119"/>
      <c r="E489" s="119"/>
      <c r="F489" s="119"/>
      <c r="G489" s="119"/>
      <c r="H489" s="119"/>
      <c r="I489" s="119"/>
      <c r="J489" s="119"/>
      <c r="K489" s="25"/>
    </row>
    <row r="490" spans="1:11" x14ac:dyDescent="0.2">
      <c r="A490" s="99" t="str">
        <f t="shared" si="45"/>
        <v>_</v>
      </c>
      <c r="B490" s="118"/>
      <c r="C490" s="118"/>
      <c r="D490" s="119"/>
      <c r="E490" s="119"/>
      <c r="F490" s="119"/>
      <c r="G490" s="119"/>
      <c r="H490" s="119"/>
      <c r="I490" s="119"/>
      <c r="J490" s="119"/>
      <c r="K490" s="25"/>
    </row>
    <row r="491" spans="1:11" x14ac:dyDescent="0.2">
      <c r="A491" s="99" t="str">
        <f t="shared" si="45"/>
        <v>_</v>
      </c>
      <c r="B491" s="118"/>
      <c r="C491" s="118"/>
      <c r="D491" s="119"/>
      <c r="E491" s="119"/>
      <c r="F491" s="119"/>
      <c r="G491" s="119"/>
      <c r="H491" s="119"/>
      <c r="I491" s="119"/>
      <c r="J491" s="119"/>
      <c r="K491" s="25"/>
    </row>
    <row r="492" spans="1:11" x14ac:dyDescent="0.2">
      <c r="A492" s="99" t="str">
        <f t="shared" si="45"/>
        <v>_</v>
      </c>
      <c r="B492" s="118"/>
      <c r="C492" s="118"/>
      <c r="D492" s="119"/>
      <c r="E492" s="119"/>
      <c r="F492" s="119"/>
      <c r="G492" s="119"/>
      <c r="H492" s="119"/>
      <c r="I492" s="119"/>
      <c r="J492" s="119"/>
      <c r="K492" s="25"/>
    </row>
    <row r="493" spans="1:11" x14ac:dyDescent="0.2">
      <c r="A493" s="99" t="str">
        <f t="shared" si="45"/>
        <v>_</v>
      </c>
      <c r="B493" s="118"/>
      <c r="C493" s="118"/>
      <c r="D493" s="119"/>
      <c r="E493" s="119"/>
      <c r="F493" s="119"/>
      <c r="G493" s="119"/>
      <c r="H493" s="119"/>
      <c r="I493" s="119"/>
      <c r="J493" s="119"/>
      <c r="K493" s="25"/>
    </row>
    <row r="494" spans="1:11" x14ac:dyDescent="0.2">
      <c r="A494" s="99" t="str">
        <f t="shared" si="45"/>
        <v>_</v>
      </c>
      <c r="B494" s="118"/>
      <c r="C494" s="118"/>
      <c r="D494" s="119"/>
      <c r="E494" s="119"/>
      <c r="F494" s="119"/>
      <c r="G494" s="119"/>
      <c r="H494" s="119"/>
      <c r="I494" s="119"/>
      <c r="J494" s="119"/>
      <c r="K494" s="25"/>
    </row>
    <row r="495" spans="1:11" x14ac:dyDescent="0.2">
      <c r="A495" s="99" t="str">
        <f t="shared" si="45"/>
        <v>_</v>
      </c>
      <c r="B495" s="118"/>
      <c r="C495" s="118"/>
      <c r="D495" s="119"/>
      <c r="E495" s="119"/>
      <c r="F495" s="119"/>
      <c r="G495" s="119"/>
      <c r="H495" s="119"/>
      <c r="I495" s="119"/>
      <c r="J495" s="119"/>
      <c r="K495" s="25"/>
    </row>
    <row r="496" spans="1:11" x14ac:dyDescent="0.2">
      <c r="A496" s="99" t="str">
        <f t="shared" si="45"/>
        <v>_</v>
      </c>
      <c r="B496" s="118"/>
      <c r="C496" s="118"/>
      <c r="D496" s="119"/>
      <c r="E496" s="119"/>
      <c r="F496" s="119"/>
      <c r="G496" s="119"/>
      <c r="H496" s="119"/>
      <c r="I496" s="119"/>
      <c r="J496" s="119"/>
      <c r="K496" s="25"/>
    </row>
    <row r="497" spans="1:11" x14ac:dyDescent="0.2">
      <c r="A497" s="99" t="str">
        <f t="shared" si="45"/>
        <v>_</v>
      </c>
      <c r="B497" s="118"/>
      <c r="C497" s="118"/>
      <c r="D497" s="119"/>
      <c r="E497" s="119"/>
      <c r="F497" s="119"/>
      <c r="G497" s="119"/>
      <c r="H497" s="119"/>
      <c r="I497" s="119"/>
      <c r="J497" s="119"/>
      <c r="K497" s="25"/>
    </row>
    <row r="498" spans="1:11" x14ac:dyDescent="0.2">
      <c r="A498" s="99" t="str">
        <f t="shared" si="45"/>
        <v>_</v>
      </c>
      <c r="B498" s="118"/>
      <c r="C498" s="118"/>
      <c r="D498" s="119"/>
      <c r="E498" s="119"/>
      <c r="F498" s="119"/>
      <c r="G498" s="119"/>
      <c r="H498" s="119"/>
      <c r="I498" s="119"/>
      <c r="J498" s="119"/>
      <c r="K498" s="25"/>
    </row>
    <row r="499" spans="1:11" x14ac:dyDescent="0.2">
      <c r="A499" s="99" t="str">
        <f t="shared" si="45"/>
        <v>_</v>
      </c>
      <c r="B499" s="118"/>
      <c r="C499" s="118"/>
      <c r="D499" s="119"/>
      <c r="E499" s="119"/>
      <c r="F499" s="119"/>
      <c r="G499" s="119"/>
      <c r="H499" s="119"/>
      <c r="I499" s="119"/>
      <c r="J499" s="119"/>
      <c r="K499" s="25"/>
    </row>
    <row r="500" spans="1:11" x14ac:dyDescent="0.2">
      <c r="A500" s="99" t="str">
        <f t="shared" si="45"/>
        <v>_</v>
      </c>
      <c r="B500" s="118"/>
      <c r="C500" s="118"/>
      <c r="D500" s="119"/>
      <c r="E500" s="119"/>
      <c r="F500" s="119"/>
      <c r="G500" s="119"/>
      <c r="H500" s="119"/>
      <c r="I500" s="119"/>
      <c r="J500" s="119"/>
      <c r="K500" s="25"/>
    </row>
    <row r="501" spans="1:11" x14ac:dyDescent="0.2">
      <c r="A501" s="99" t="str">
        <f t="shared" si="45"/>
        <v>_</v>
      </c>
      <c r="B501" s="118"/>
      <c r="C501" s="118"/>
      <c r="D501" s="119"/>
      <c r="E501" s="119"/>
      <c r="F501" s="119"/>
      <c r="G501" s="119"/>
      <c r="H501" s="119"/>
      <c r="I501" s="119"/>
      <c r="J501" s="119"/>
      <c r="K501" s="25"/>
    </row>
    <row r="502" spans="1:11" x14ac:dyDescent="0.2">
      <c r="A502" s="99" t="str">
        <f t="shared" si="45"/>
        <v>_</v>
      </c>
      <c r="B502" s="118"/>
      <c r="C502" s="118"/>
      <c r="D502" s="119"/>
      <c r="E502" s="119"/>
      <c r="F502" s="119"/>
      <c r="G502" s="119"/>
      <c r="H502" s="119"/>
      <c r="I502" s="119"/>
      <c r="J502" s="119"/>
      <c r="K502" s="25"/>
    </row>
    <row r="503" spans="1:11" x14ac:dyDescent="0.2">
      <c r="A503" s="99" t="str">
        <f t="shared" si="45"/>
        <v>_</v>
      </c>
      <c r="B503" s="118"/>
      <c r="C503" s="118"/>
      <c r="D503" s="119"/>
      <c r="E503" s="119"/>
      <c r="F503" s="119"/>
      <c r="G503" s="119"/>
      <c r="H503" s="119"/>
      <c r="I503" s="119"/>
      <c r="J503" s="119"/>
      <c r="K503" s="25"/>
    </row>
    <row r="504" spans="1:11" x14ac:dyDescent="0.2">
      <c r="A504" s="99" t="str">
        <f t="shared" si="45"/>
        <v>_</v>
      </c>
      <c r="B504" s="118"/>
      <c r="C504" s="118"/>
      <c r="D504" s="119"/>
      <c r="E504" s="119"/>
      <c r="F504" s="119"/>
      <c r="G504" s="119"/>
      <c r="H504" s="119"/>
      <c r="I504" s="119"/>
      <c r="J504" s="119"/>
      <c r="K504" s="25"/>
    </row>
    <row r="505" spans="1:11" x14ac:dyDescent="0.2">
      <c r="A505" s="99" t="str">
        <f t="shared" si="45"/>
        <v>_</v>
      </c>
      <c r="B505" s="118"/>
      <c r="C505" s="118"/>
      <c r="D505" s="119"/>
      <c r="E505" s="119"/>
      <c r="F505" s="119"/>
      <c r="G505" s="119"/>
      <c r="H505" s="119"/>
      <c r="I505" s="119"/>
      <c r="J505" s="119"/>
      <c r="K505" s="25"/>
    </row>
    <row r="506" spans="1:11" x14ac:dyDescent="0.2">
      <c r="A506" s="99" t="str">
        <f t="shared" si="45"/>
        <v>_</v>
      </c>
      <c r="B506" s="118"/>
      <c r="C506" s="118"/>
      <c r="D506" s="119"/>
      <c r="E506" s="119"/>
      <c r="F506" s="119"/>
      <c r="G506" s="119"/>
      <c r="H506" s="119"/>
      <c r="I506" s="119"/>
      <c r="J506" s="119"/>
      <c r="K506" s="25"/>
    </row>
    <row r="507" spans="1:11" x14ac:dyDescent="0.2">
      <c r="A507" s="99" t="str">
        <f t="shared" si="45"/>
        <v>_</v>
      </c>
      <c r="B507" s="118"/>
      <c r="C507" s="118"/>
      <c r="D507" s="119"/>
      <c r="E507" s="119"/>
      <c r="F507" s="119"/>
      <c r="G507" s="119"/>
      <c r="H507" s="119"/>
      <c r="I507" s="119"/>
      <c r="J507" s="119"/>
      <c r="K507" s="25"/>
    </row>
    <row r="508" spans="1:11" x14ac:dyDescent="0.2">
      <c r="A508" s="99" t="str">
        <f t="shared" si="45"/>
        <v>_</v>
      </c>
      <c r="B508" s="118"/>
      <c r="C508" s="118"/>
      <c r="D508" s="119"/>
      <c r="E508" s="119"/>
      <c r="F508" s="119"/>
      <c r="G508" s="119"/>
      <c r="H508" s="119"/>
      <c r="I508" s="119"/>
      <c r="J508" s="119"/>
      <c r="K508" s="25"/>
    </row>
    <row r="509" spans="1:11" x14ac:dyDescent="0.2">
      <c r="A509" s="99" t="str">
        <f t="shared" si="45"/>
        <v>_</v>
      </c>
      <c r="B509" s="118"/>
      <c r="C509" s="118"/>
      <c r="D509" s="119"/>
      <c r="E509" s="119"/>
      <c r="F509" s="119"/>
      <c r="G509" s="119"/>
      <c r="H509" s="119"/>
      <c r="I509" s="119"/>
      <c r="J509" s="119"/>
      <c r="K509" s="25"/>
    </row>
    <row r="510" spans="1:11" x14ac:dyDescent="0.2">
      <c r="A510" s="99" t="str">
        <f t="shared" si="45"/>
        <v>_</v>
      </c>
      <c r="B510" s="118"/>
      <c r="C510" s="118"/>
      <c r="D510" s="119"/>
      <c r="E510" s="119"/>
      <c r="F510" s="119"/>
      <c r="G510" s="119"/>
      <c r="H510" s="119"/>
      <c r="I510" s="119"/>
      <c r="J510" s="119"/>
      <c r="K510" s="25"/>
    </row>
    <row r="511" spans="1:11" x14ac:dyDescent="0.2">
      <c r="A511" s="99" t="str">
        <f t="shared" si="45"/>
        <v>_</v>
      </c>
      <c r="B511" s="118"/>
      <c r="C511" s="118"/>
      <c r="D511" s="119"/>
      <c r="E511" s="119"/>
      <c r="F511" s="119"/>
      <c r="G511" s="119"/>
      <c r="H511" s="119"/>
      <c r="I511" s="119"/>
      <c r="J511" s="119"/>
      <c r="K511" s="25"/>
    </row>
    <row r="512" spans="1:11" x14ac:dyDescent="0.2">
      <c r="A512" s="99" t="str">
        <f t="shared" si="45"/>
        <v>_</v>
      </c>
      <c r="B512" s="118"/>
      <c r="C512" s="118"/>
      <c r="D512" s="119"/>
      <c r="E512" s="119"/>
      <c r="F512" s="119"/>
      <c r="G512" s="119"/>
      <c r="H512" s="119"/>
      <c r="I512" s="119"/>
      <c r="J512" s="119"/>
      <c r="K512" s="25"/>
    </row>
    <row r="513" spans="1:11" x14ac:dyDescent="0.2">
      <c r="A513" s="99" t="str">
        <f t="shared" si="45"/>
        <v>_</v>
      </c>
      <c r="B513" s="118"/>
      <c r="C513" s="118"/>
      <c r="D513" s="119"/>
      <c r="E513" s="119"/>
      <c r="F513" s="119"/>
      <c r="G513" s="119"/>
      <c r="H513" s="119"/>
      <c r="I513" s="119"/>
      <c r="J513" s="119"/>
      <c r="K513" s="25"/>
    </row>
    <row r="514" spans="1:11" x14ac:dyDescent="0.2">
      <c r="A514" s="99" t="str">
        <f t="shared" si="45"/>
        <v>_</v>
      </c>
      <c r="B514" s="118"/>
      <c r="C514" s="118"/>
      <c r="D514" s="119"/>
      <c r="E514" s="119"/>
      <c r="F514" s="119"/>
      <c r="G514" s="119"/>
      <c r="H514" s="119"/>
      <c r="I514" s="119"/>
      <c r="J514" s="119"/>
      <c r="K514" s="25"/>
    </row>
    <row r="515" spans="1:11" x14ac:dyDescent="0.2">
      <c r="A515" s="99" t="str">
        <f t="shared" ref="A515:A578" si="46">CONCATENATE(B515,"_",C515)</f>
        <v>_</v>
      </c>
      <c r="B515" s="118"/>
      <c r="C515" s="118"/>
      <c r="D515" s="119"/>
      <c r="E515" s="119"/>
      <c r="F515" s="119"/>
      <c r="G515" s="119"/>
      <c r="H515" s="119"/>
      <c r="I515" s="119"/>
      <c r="J515" s="119"/>
      <c r="K515" s="25"/>
    </row>
    <row r="516" spans="1:11" x14ac:dyDescent="0.2">
      <c r="A516" s="99" t="str">
        <f t="shared" si="46"/>
        <v>_</v>
      </c>
      <c r="B516" s="118"/>
      <c r="C516" s="118"/>
      <c r="D516" s="119"/>
      <c r="E516" s="119"/>
      <c r="F516" s="119"/>
      <c r="G516" s="119"/>
      <c r="H516" s="119"/>
      <c r="I516" s="119"/>
      <c r="J516" s="119"/>
      <c r="K516" s="25"/>
    </row>
    <row r="517" spans="1:11" x14ac:dyDescent="0.2">
      <c r="A517" s="99" t="str">
        <f t="shared" si="46"/>
        <v>_</v>
      </c>
      <c r="B517" s="118"/>
      <c r="C517" s="118"/>
      <c r="D517" s="119"/>
      <c r="E517" s="119"/>
      <c r="F517" s="119"/>
      <c r="G517" s="119"/>
      <c r="H517" s="119"/>
      <c r="I517" s="119"/>
      <c r="J517" s="119"/>
      <c r="K517" s="25"/>
    </row>
    <row r="518" spans="1:11" x14ac:dyDescent="0.2">
      <c r="A518" s="99" t="str">
        <f t="shared" si="46"/>
        <v>_</v>
      </c>
      <c r="B518" s="118"/>
      <c r="C518" s="118"/>
      <c r="D518" s="119"/>
      <c r="E518" s="119"/>
      <c r="F518" s="119"/>
      <c r="G518" s="119"/>
      <c r="H518" s="119"/>
      <c r="I518" s="119"/>
      <c r="J518" s="119"/>
      <c r="K518" s="25"/>
    </row>
    <row r="519" spans="1:11" x14ac:dyDescent="0.2">
      <c r="A519" s="99" t="str">
        <f t="shared" si="46"/>
        <v>_</v>
      </c>
      <c r="B519" s="118"/>
      <c r="C519" s="118"/>
      <c r="D519" s="119"/>
      <c r="E519" s="119"/>
      <c r="F519" s="119"/>
      <c r="G519" s="119"/>
      <c r="H519" s="119"/>
      <c r="I519" s="119"/>
      <c r="J519" s="119"/>
      <c r="K519" s="25"/>
    </row>
    <row r="520" spans="1:11" x14ac:dyDescent="0.2">
      <c r="A520" s="99" t="str">
        <f t="shared" si="46"/>
        <v>_</v>
      </c>
      <c r="B520" s="118"/>
      <c r="C520" s="118"/>
      <c r="D520" s="119"/>
      <c r="E520" s="119"/>
      <c r="F520" s="119"/>
      <c r="G520" s="119"/>
      <c r="H520" s="119"/>
      <c r="I520" s="119"/>
      <c r="J520" s="119"/>
      <c r="K520" s="25"/>
    </row>
    <row r="521" spans="1:11" x14ac:dyDescent="0.2">
      <c r="A521" s="99" t="str">
        <f t="shared" si="46"/>
        <v>_</v>
      </c>
      <c r="B521" s="118"/>
      <c r="C521" s="118"/>
      <c r="D521" s="119"/>
      <c r="E521" s="119"/>
      <c r="F521" s="119"/>
      <c r="G521" s="119"/>
      <c r="H521" s="119"/>
      <c r="I521" s="119"/>
      <c r="J521" s="119"/>
      <c r="K521" s="25"/>
    </row>
    <row r="522" spans="1:11" x14ac:dyDescent="0.2">
      <c r="A522" s="99" t="str">
        <f t="shared" si="46"/>
        <v>_</v>
      </c>
      <c r="B522" s="118"/>
      <c r="C522" s="118"/>
      <c r="D522" s="119"/>
      <c r="E522" s="119"/>
      <c r="F522" s="119"/>
      <c r="G522" s="119"/>
      <c r="H522" s="119"/>
      <c r="I522" s="119"/>
      <c r="J522" s="119"/>
      <c r="K522" s="25"/>
    </row>
    <row r="523" spans="1:11" x14ac:dyDescent="0.2">
      <c r="A523" s="99" t="str">
        <f t="shared" si="46"/>
        <v>_</v>
      </c>
      <c r="B523" s="118"/>
      <c r="C523" s="118"/>
      <c r="D523" s="119"/>
      <c r="E523" s="119"/>
      <c r="F523" s="119"/>
      <c r="G523" s="119"/>
      <c r="H523" s="119"/>
      <c r="I523" s="119"/>
      <c r="J523" s="119"/>
      <c r="K523" s="25"/>
    </row>
    <row r="524" spans="1:11" x14ac:dyDescent="0.2">
      <c r="A524" s="99" t="str">
        <f t="shared" si="46"/>
        <v>_</v>
      </c>
      <c r="B524" s="118"/>
      <c r="C524" s="118"/>
      <c r="D524" s="119"/>
      <c r="E524" s="119"/>
      <c r="F524" s="119"/>
      <c r="G524" s="119"/>
      <c r="H524" s="119"/>
      <c r="I524" s="119"/>
      <c r="J524" s="119"/>
      <c r="K524" s="25"/>
    </row>
    <row r="525" spans="1:11" x14ac:dyDescent="0.2">
      <c r="A525" s="99" t="str">
        <f t="shared" si="46"/>
        <v>_</v>
      </c>
      <c r="B525" s="118"/>
      <c r="C525" s="118"/>
      <c r="D525" s="119"/>
      <c r="E525" s="119"/>
      <c r="F525" s="119"/>
      <c r="G525" s="119"/>
      <c r="H525" s="119"/>
      <c r="I525" s="119"/>
      <c r="J525" s="119"/>
      <c r="K525" s="25"/>
    </row>
    <row r="526" spans="1:11" x14ac:dyDescent="0.2">
      <c r="A526" s="99" t="str">
        <f t="shared" si="46"/>
        <v>_</v>
      </c>
      <c r="B526" s="118"/>
      <c r="C526" s="118"/>
      <c r="D526" s="119"/>
      <c r="E526" s="119"/>
      <c r="F526" s="119"/>
      <c r="G526" s="119"/>
      <c r="H526" s="119"/>
      <c r="I526" s="119"/>
      <c r="J526" s="119"/>
      <c r="K526" s="25"/>
    </row>
    <row r="527" spans="1:11" x14ac:dyDescent="0.2">
      <c r="A527" s="99" t="str">
        <f t="shared" si="46"/>
        <v>_</v>
      </c>
      <c r="B527" s="118"/>
      <c r="C527" s="118"/>
      <c r="D527" s="119"/>
      <c r="E527" s="119"/>
      <c r="F527" s="119"/>
      <c r="G527" s="119"/>
      <c r="H527" s="119"/>
      <c r="I527" s="119"/>
      <c r="J527" s="119"/>
      <c r="K527" s="25"/>
    </row>
    <row r="528" spans="1:11" x14ac:dyDescent="0.2">
      <c r="A528" s="99" t="str">
        <f t="shared" si="46"/>
        <v>_</v>
      </c>
      <c r="B528" s="118"/>
      <c r="C528" s="118"/>
      <c r="D528" s="119"/>
      <c r="E528" s="119"/>
      <c r="F528" s="119"/>
      <c r="G528" s="119"/>
      <c r="H528" s="119"/>
      <c r="I528" s="119"/>
      <c r="J528" s="119"/>
      <c r="K528" s="25"/>
    </row>
    <row r="529" spans="1:11" x14ac:dyDescent="0.2">
      <c r="A529" s="99" t="str">
        <f t="shared" si="46"/>
        <v>_</v>
      </c>
      <c r="B529" s="118"/>
      <c r="C529" s="118"/>
      <c r="D529" s="119"/>
      <c r="E529" s="119"/>
      <c r="F529" s="119"/>
      <c r="G529" s="119"/>
      <c r="H529" s="119"/>
      <c r="I529" s="119"/>
      <c r="J529" s="119"/>
      <c r="K529" s="25"/>
    </row>
    <row r="530" spans="1:11" x14ac:dyDescent="0.2">
      <c r="A530" s="99" t="str">
        <f t="shared" si="46"/>
        <v>_</v>
      </c>
      <c r="B530" s="118"/>
      <c r="C530" s="118"/>
      <c r="D530" s="119"/>
      <c r="E530" s="119"/>
      <c r="F530" s="119"/>
      <c r="G530" s="119"/>
      <c r="H530" s="119"/>
      <c r="I530" s="119"/>
      <c r="J530" s="119"/>
      <c r="K530" s="25"/>
    </row>
    <row r="531" spans="1:11" x14ac:dyDescent="0.2">
      <c r="A531" s="99" t="str">
        <f t="shared" si="46"/>
        <v>_</v>
      </c>
      <c r="B531" s="118"/>
      <c r="C531" s="118"/>
      <c r="D531" s="119"/>
      <c r="E531" s="119"/>
      <c r="F531" s="119"/>
      <c r="G531" s="119"/>
      <c r="H531" s="119"/>
      <c r="I531" s="119"/>
      <c r="J531" s="119"/>
      <c r="K531" s="25"/>
    </row>
    <row r="532" spans="1:11" x14ac:dyDescent="0.2">
      <c r="A532" s="99" t="str">
        <f t="shared" si="46"/>
        <v>_</v>
      </c>
      <c r="B532" s="118"/>
      <c r="C532" s="118"/>
      <c r="D532" s="119"/>
      <c r="E532" s="119"/>
      <c r="F532" s="119"/>
      <c r="G532" s="119"/>
      <c r="H532" s="119"/>
      <c r="I532" s="119"/>
      <c r="J532" s="119"/>
      <c r="K532" s="25"/>
    </row>
    <row r="533" spans="1:11" x14ac:dyDescent="0.2">
      <c r="A533" s="99" t="str">
        <f t="shared" si="46"/>
        <v>_</v>
      </c>
      <c r="B533" s="118"/>
      <c r="C533" s="118"/>
      <c r="D533" s="119"/>
      <c r="E533" s="119"/>
      <c r="F533" s="119"/>
      <c r="G533" s="119"/>
      <c r="H533" s="119"/>
      <c r="I533" s="119"/>
      <c r="J533" s="119"/>
      <c r="K533" s="25"/>
    </row>
    <row r="534" spans="1:11" x14ac:dyDescent="0.2">
      <c r="A534" s="99" t="str">
        <f t="shared" si="46"/>
        <v>_</v>
      </c>
      <c r="B534" s="118"/>
      <c r="C534" s="118"/>
      <c r="D534" s="119"/>
      <c r="E534" s="119"/>
      <c r="F534" s="119"/>
      <c r="G534" s="119"/>
      <c r="H534" s="119"/>
      <c r="I534" s="119"/>
      <c r="J534" s="119"/>
      <c r="K534" s="25"/>
    </row>
    <row r="535" spans="1:11" x14ac:dyDescent="0.2">
      <c r="A535" s="99" t="str">
        <f t="shared" si="46"/>
        <v>_</v>
      </c>
      <c r="B535" s="118"/>
      <c r="C535" s="118"/>
      <c r="D535" s="119"/>
      <c r="E535" s="119"/>
      <c r="F535" s="119"/>
      <c r="G535" s="119"/>
      <c r="H535" s="119"/>
      <c r="I535" s="119"/>
      <c r="J535" s="119"/>
      <c r="K535" s="25"/>
    </row>
    <row r="536" spans="1:11" x14ac:dyDescent="0.2">
      <c r="A536" s="99" t="str">
        <f t="shared" si="46"/>
        <v>_</v>
      </c>
      <c r="B536" s="118"/>
      <c r="C536" s="118"/>
      <c r="D536" s="119"/>
      <c r="E536" s="119"/>
      <c r="F536" s="119"/>
      <c r="G536" s="119"/>
      <c r="H536" s="119"/>
      <c r="I536" s="119"/>
      <c r="J536" s="119"/>
      <c r="K536" s="25"/>
    </row>
    <row r="537" spans="1:11" x14ac:dyDescent="0.2">
      <c r="A537" s="99" t="str">
        <f t="shared" si="46"/>
        <v>_</v>
      </c>
      <c r="B537" s="118"/>
      <c r="C537" s="118"/>
      <c r="D537" s="119"/>
      <c r="E537" s="119"/>
      <c r="F537" s="119"/>
      <c r="G537" s="119"/>
      <c r="H537" s="119"/>
      <c r="I537" s="119"/>
      <c r="J537" s="119"/>
      <c r="K537" s="25"/>
    </row>
    <row r="538" spans="1:11" x14ac:dyDescent="0.2">
      <c r="A538" s="99" t="str">
        <f t="shared" si="46"/>
        <v>_</v>
      </c>
      <c r="B538" s="118"/>
      <c r="C538" s="118"/>
      <c r="D538" s="119"/>
      <c r="E538" s="119"/>
      <c r="F538" s="119"/>
      <c r="G538" s="119"/>
      <c r="H538" s="119"/>
      <c r="I538" s="119"/>
      <c r="J538" s="119"/>
      <c r="K538" s="25"/>
    </row>
    <row r="539" spans="1:11" x14ac:dyDescent="0.2">
      <c r="A539" s="99" t="str">
        <f t="shared" si="46"/>
        <v>_</v>
      </c>
      <c r="B539" s="118"/>
      <c r="C539" s="118"/>
      <c r="D539" s="119"/>
      <c r="E539" s="119"/>
      <c r="F539" s="119"/>
      <c r="G539" s="119"/>
      <c r="H539" s="119"/>
      <c r="I539" s="119"/>
      <c r="J539" s="119"/>
      <c r="K539" s="25"/>
    </row>
    <row r="540" spans="1:11" x14ac:dyDescent="0.2">
      <c r="A540" s="99" t="str">
        <f t="shared" si="46"/>
        <v>_</v>
      </c>
      <c r="B540" s="118"/>
      <c r="C540" s="118"/>
      <c r="D540" s="119"/>
      <c r="E540" s="119"/>
      <c r="F540" s="119"/>
      <c r="G540" s="119"/>
      <c r="H540" s="119"/>
      <c r="I540" s="119"/>
      <c r="J540" s="119"/>
      <c r="K540" s="25"/>
    </row>
    <row r="541" spans="1:11" x14ac:dyDescent="0.2">
      <c r="A541" s="99" t="str">
        <f t="shared" si="46"/>
        <v>_</v>
      </c>
      <c r="B541" s="118"/>
      <c r="C541" s="118"/>
      <c r="D541" s="119"/>
      <c r="E541" s="119"/>
      <c r="F541" s="119"/>
      <c r="G541" s="119"/>
      <c r="H541" s="119"/>
      <c r="I541" s="119"/>
      <c r="J541" s="119"/>
      <c r="K541" s="25"/>
    </row>
    <row r="542" spans="1:11" x14ac:dyDescent="0.2">
      <c r="A542" s="99" t="str">
        <f t="shared" si="46"/>
        <v>_</v>
      </c>
      <c r="B542" s="118"/>
      <c r="C542" s="118"/>
      <c r="D542" s="119"/>
      <c r="E542" s="119"/>
      <c r="F542" s="119"/>
      <c r="G542" s="119"/>
      <c r="H542" s="119"/>
      <c r="I542" s="119"/>
      <c r="J542" s="119"/>
      <c r="K542" s="25"/>
    </row>
    <row r="543" spans="1:11" x14ac:dyDescent="0.2">
      <c r="A543" s="99" t="str">
        <f t="shared" si="46"/>
        <v>_</v>
      </c>
      <c r="B543" s="118"/>
      <c r="C543" s="118"/>
      <c r="D543" s="119"/>
      <c r="E543" s="119"/>
      <c r="F543" s="119"/>
      <c r="G543" s="119"/>
      <c r="H543" s="119"/>
      <c r="I543" s="119"/>
      <c r="J543" s="119"/>
      <c r="K543" s="25"/>
    </row>
    <row r="544" spans="1:11" x14ac:dyDescent="0.2">
      <c r="A544" s="99" t="str">
        <f t="shared" si="46"/>
        <v>_</v>
      </c>
      <c r="B544" s="118"/>
      <c r="C544" s="118"/>
      <c r="D544" s="119"/>
      <c r="E544" s="119"/>
      <c r="F544" s="119"/>
      <c r="G544" s="119"/>
      <c r="H544" s="119"/>
      <c r="I544" s="119"/>
      <c r="J544" s="119"/>
      <c r="K544" s="25"/>
    </row>
    <row r="545" spans="1:11" x14ac:dyDescent="0.2">
      <c r="A545" s="99" t="str">
        <f t="shared" si="46"/>
        <v>_</v>
      </c>
      <c r="B545" s="118"/>
      <c r="C545" s="118"/>
      <c r="D545" s="119"/>
      <c r="E545" s="119"/>
      <c r="F545" s="119"/>
      <c r="G545" s="119"/>
      <c r="H545" s="119"/>
      <c r="I545" s="119"/>
      <c r="J545" s="119"/>
      <c r="K545" s="25"/>
    </row>
    <row r="546" spans="1:11" x14ac:dyDescent="0.2">
      <c r="A546" s="99" t="str">
        <f t="shared" si="46"/>
        <v>_</v>
      </c>
      <c r="B546" s="118"/>
      <c r="C546" s="118"/>
      <c r="D546" s="119"/>
      <c r="E546" s="119"/>
      <c r="F546" s="119"/>
      <c r="G546" s="119"/>
      <c r="H546" s="119"/>
      <c r="I546" s="119"/>
      <c r="J546" s="119"/>
      <c r="K546" s="25"/>
    </row>
    <row r="547" spans="1:11" x14ac:dyDescent="0.2">
      <c r="A547" s="99" t="str">
        <f t="shared" si="46"/>
        <v>_</v>
      </c>
      <c r="B547" s="118"/>
      <c r="C547" s="118"/>
      <c r="D547" s="119"/>
      <c r="E547" s="119"/>
      <c r="F547" s="119"/>
      <c r="G547" s="119"/>
      <c r="H547" s="119"/>
      <c r="I547" s="119"/>
      <c r="J547" s="119"/>
      <c r="K547" s="25"/>
    </row>
    <row r="548" spans="1:11" x14ac:dyDescent="0.2">
      <c r="A548" s="99" t="str">
        <f t="shared" si="46"/>
        <v>_</v>
      </c>
      <c r="B548" s="118"/>
      <c r="C548" s="118"/>
      <c r="D548" s="119"/>
      <c r="E548" s="119"/>
      <c r="F548" s="119"/>
      <c r="G548" s="119"/>
      <c r="H548" s="119"/>
      <c r="I548" s="119"/>
      <c r="J548" s="119"/>
      <c r="K548" s="25"/>
    </row>
    <row r="549" spans="1:11" x14ac:dyDescent="0.2">
      <c r="A549" s="99" t="str">
        <f t="shared" si="46"/>
        <v>_</v>
      </c>
      <c r="B549" s="118"/>
      <c r="C549" s="118"/>
      <c r="D549" s="119"/>
      <c r="E549" s="119"/>
      <c r="F549" s="119"/>
      <c r="G549" s="119"/>
      <c r="H549" s="119"/>
      <c r="I549" s="119"/>
      <c r="J549" s="119"/>
      <c r="K549" s="25"/>
    </row>
    <row r="550" spans="1:11" x14ac:dyDescent="0.2">
      <c r="A550" s="99" t="str">
        <f t="shared" si="46"/>
        <v>_</v>
      </c>
      <c r="B550" s="118"/>
      <c r="C550" s="118"/>
      <c r="D550" s="119"/>
      <c r="E550" s="119"/>
      <c r="F550" s="119"/>
      <c r="G550" s="119"/>
      <c r="H550" s="119"/>
      <c r="I550" s="119"/>
      <c r="J550" s="119"/>
      <c r="K550" s="25"/>
    </row>
    <row r="551" spans="1:11" x14ac:dyDescent="0.2">
      <c r="A551" s="99" t="str">
        <f t="shared" si="46"/>
        <v>_</v>
      </c>
      <c r="B551" s="118"/>
      <c r="C551" s="118"/>
      <c r="D551" s="119"/>
      <c r="E551" s="119"/>
      <c r="F551" s="119"/>
      <c r="G551" s="119"/>
      <c r="H551" s="119"/>
      <c r="I551" s="119"/>
      <c r="J551" s="119"/>
      <c r="K551" s="25"/>
    </row>
    <row r="552" spans="1:11" x14ac:dyDescent="0.2">
      <c r="A552" s="99" t="str">
        <f t="shared" si="46"/>
        <v>_</v>
      </c>
      <c r="B552" s="118"/>
      <c r="C552" s="118"/>
      <c r="D552" s="119"/>
      <c r="E552" s="119"/>
      <c r="F552" s="119"/>
      <c r="G552" s="119"/>
      <c r="H552" s="119"/>
      <c r="I552" s="119"/>
      <c r="J552" s="119"/>
      <c r="K552" s="25"/>
    </row>
    <row r="553" spans="1:11" x14ac:dyDescent="0.2">
      <c r="A553" s="99" t="str">
        <f t="shared" si="46"/>
        <v>_</v>
      </c>
      <c r="B553" s="118"/>
      <c r="C553" s="118"/>
      <c r="D553" s="119"/>
      <c r="E553" s="119"/>
      <c r="F553" s="119"/>
      <c r="G553" s="119"/>
      <c r="H553" s="119"/>
      <c r="I553" s="119"/>
      <c r="J553" s="119"/>
      <c r="K553" s="25"/>
    </row>
    <row r="554" spans="1:11" x14ac:dyDescent="0.2">
      <c r="A554" s="99" t="str">
        <f t="shared" si="46"/>
        <v>_</v>
      </c>
      <c r="B554" s="118"/>
      <c r="C554" s="118"/>
      <c r="D554" s="119"/>
      <c r="E554" s="119"/>
      <c r="F554" s="119"/>
      <c r="G554" s="119"/>
      <c r="H554" s="119"/>
      <c r="I554" s="119"/>
      <c r="J554" s="119"/>
      <c r="K554" s="25"/>
    </row>
    <row r="555" spans="1:11" x14ac:dyDescent="0.2">
      <c r="A555" s="99" t="str">
        <f t="shared" si="46"/>
        <v>_</v>
      </c>
      <c r="B555" s="118"/>
      <c r="C555" s="118"/>
      <c r="D555" s="119"/>
      <c r="E555" s="119"/>
      <c r="F555" s="119"/>
      <c r="G555" s="119"/>
      <c r="H555" s="119"/>
      <c r="I555" s="119"/>
      <c r="J555" s="119"/>
      <c r="K555" s="25"/>
    </row>
    <row r="556" spans="1:11" x14ac:dyDescent="0.2">
      <c r="A556" s="99" t="str">
        <f t="shared" si="46"/>
        <v>_</v>
      </c>
      <c r="B556" s="118"/>
      <c r="C556" s="118"/>
      <c r="D556" s="119"/>
      <c r="E556" s="119"/>
      <c r="F556" s="119"/>
      <c r="G556" s="119"/>
      <c r="H556" s="119"/>
      <c r="I556" s="119"/>
      <c r="J556" s="119"/>
      <c r="K556" s="25"/>
    </row>
    <row r="557" spans="1:11" x14ac:dyDescent="0.2">
      <c r="A557" s="99" t="str">
        <f t="shared" si="46"/>
        <v>_</v>
      </c>
      <c r="B557" s="118"/>
      <c r="C557" s="118"/>
      <c r="D557" s="119"/>
      <c r="E557" s="119"/>
      <c r="F557" s="119"/>
      <c r="G557" s="119"/>
      <c r="H557" s="119"/>
      <c r="I557" s="119"/>
      <c r="J557" s="119"/>
      <c r="K557" s="25"/>
    </row>
    <row r="558" spans="1:11" x14ac:dyDescent="0.2">
      <c r="A558" s="99" t="str">
        <f t="shared" si="46"/>
        <v>_</v>
      </c>
      <c r="B558" s="118"/>
      <c r="C558" s="118"/>
      <c r="D558" s="119"/>
      <c r="E558" s="119"/>
      <c r="F558" s="119"/>
      <c r="G558" s="119"/>
      <c r="H558" s="119"/>
      <c r="I558" s="119"/>
      <c r="J558" s="119"/>
      <c r="K558" s="25"/>
    </row>
    <row r="559" spans="1:11" x14ac:dyDescent="0.2">
      <c r="A559" s="99" t="str">
        <f t="shared" si="46"/>
        <v>_</v>
      </c>
      <c r="B559" s="118"/>
      <c r="C559" s="118"/>
      <c r="D559" s="119"/>
      <c r="E559" s="119"/>
      <c r="F559" s="119"/>
      <c r="G559" s="119"/>
      <c r="H559" s="119"/>
      <c r="I559" s="119"/>
      <c r="J559" s="119"/>
      <c r="K559" s="25"/>
    </row>
    <row r="560" spans="1:11" x14ac:dyDescent="0.2">
      <c r="A560" s="99" t="str">
        <f t="shared" si="46"/>
        <v>_</v>
      </c>
      <c r="B560" s="118"/>
      <c r="C560" s="118"/>
      <c r="D560" s="119"/>
      <c r="E560" s="119"/>
      <c r="F560" s="119"/>
      <c r="G560" s="119"/>
      <c r="H560" s="119"/>
      <c r="I560" s="119"/>
      <c r="J560" s="119"/>
      <c r="K560" s="25"/>
    </row>
    <row r="561" spans="1:11" x14ac:dyDescent="0.2">
      <c r="A561" s="99" t="str">
        <f t="shared" si="46"/>
        <v>_</v>
      </c>
      <c r="B561" s="118"/>
      <c r="C561" s="118"/>
      <c r="D561" s="119"/>
      <c r="E561" s="119"/>
      <c r="F561" s="119"/>
      <c r="G561" s="119"/>
      <c r="H561" s="119"/>
      <c r="I561" s="119"/>
      <c r="J561" s="119"/>
      <c r="K561" s="25"/>
    </row>
    <row r="562" spans="1:11" x14ac:dyDescent="0.2">
      <c r="A562" s="99" t="str">
        <f t="shared" si="46"/>
        <v>_</v>
      </c>
      <c r="B562" s="118"/>
      <c r="C562" s="118"/>
      <c r="D562" s="119"/>
      <c r="E562" s="119"/>
      <c r="F562" s="119"/>
      <c r="G562" s="119"/>
      <c r="H562" s="119"/>
      <c r="I562" s="119"/>
      <c r="J562" s="119"/>
      <c r="K562" s="25"/>
    </row>
    <row r="563" spans="1:11" x14ac:dyDescent="0.2">
      <c r="A563" s="99" t="str">
        <f t="shared" si="46"/>
        <v>_</v>
      </c>
      <c r="B563" s="118"/>
      <c r="C563" s="118"/>
      <c r="D563" s="119"/>
      <c r="E563" s="119"/>
      <c r="F563" s="119"/>
      <c r="G563" s="119"/>
      <c r="H563" s="119"/>
      <c r="I563" s="119"/>
      <c r="J563" s="119"/>
      <c r="K563" s="25"/>
    </row>
    <row r="564" spans="1:11" x14ac:dyDescent="0.2">
      <c r="A564" s="99" t="str">
        <f t="shared" si="46"/>
        <v>_</v>
      </c>
      <c r="B564" s="118"/>
      <c r="C564" s="118"/>
      <c r="D564" s="119"/>
      <c r="E564" s="119"/>
      <c r="F564" s="119"/>
      <c r="G564" s="119"/>
      <c r="H564" s="119"/>
      <c r="I564" s="119"/>
      <c r="J564" s="119"/>
      <c r="K564" s="25"/>
    </row>
    <row r="565" spans="1:11" x14ac:dyDescent="0.2">
      <c r="A565" s="99" t="str">
        <f t="shared" si="46"/>
        <v>_</v>
      </c>
      <c r="B565" s="118"/>
      <c r="C565" s="118"/>
      <c r="D565" s="119"/>
      <c r="E565" s="119"/>
      <c r="F565" s="119"/>
      <c r="G565" s="119"/>
      <c r="H565" s="119"/>
      <c r="I565" s="119"/>
      <c r="J565" s="119"/>
      <c r="K565" s="25"/>
    </row>
    <row r="566" spans="1:11" x14ac:dyDescent="0.2">
      <c r="A566" s="99" t="str">
        <f t="shared" si="46"/>
        <v>_</v>
      </c>
      <c r="B566" s="118"/>
      <c r="C566" s="118"/>
      <c r="D566" s="119"/>
      <c r="E566" s="119"/>
      <c r="F566" s="119"/>
      <c r="G566" s="119"/>
      <c r="H566" s="119"/>
      <c r="I566" s="119"/>
      <c r="J566" s="119"/>
      <c r="K566" s="25"/>
    </row>
    <row r="567" spans="1:11" x14ac:dyDescent="0.2">
      <c r="A567" s="99" t="str">
        <f t="shared" si="46"/>
        <v>_</v>
      </c>
      <c r="B567" s="118"/>
      <c r="C567" s="118"/>
      <c r="D567" s="119"/>
      <c r="E567" s="119"/>
      <c r="F567" s="119"/>
      <c r="G567" s="119"/>
      <c r="H567" s="119"/>
      <c r="I567" s="119"/>
      <c r="J567" s="119"/>
      <c r="K567" s="25"/>
    </row>
    <row r="568" spans="1:11" x14ac:dyDescent="0.2">
      <c r="A568" s="99" t="str">
        <f t="shared" si="46"/>
        <v>_</v>
      </c>
      <c r="B568" s="118"/>
      <c r="C568" s="118"/>
      <c r="D568" s="119"/>
      <c r="E568" s="119"/>
      <c r="F568" s="119"/>
      <c r="G568" s="119"/>
      <c r="H568" s="119"/>
      <c r="I568" s="119"/>
      <c r="J568" s="119"/>
      <c r="K568" s="25"/>
    </row>
    <row r="569" spans="1:11" x14ac:dyDescent="0.2">
      <c r="A569" s="99" t="str">
        <f t="shared" si="46"/>
        <v>_</v>
      </c>
      <c r="B569" s="118"/>
      <c r="C569" s="118"/>
      <c r="D569" s="119"/>
      <c r="E569" s="119"/>
      <c r="F569" s="119"/>
      <c r="G569" s="119"/>
      <c r="H569" s="119"/>
      <c r="I569" s="119"/>
      <c r="J569" s="119"/>
      <c r="K569" s="25"/>
    </row>
    <row r="570" spans="1:11" x14ac:dyDescent="0.2">
      <c r="A570" s="99" t="str">
        <f t="shared" si="46"/>
        <v>_</v>
      </c>
      <c r="B570" s="118"/>
      <c r="C570" s="118"/>
      <c r="D570" s="119"/>
      <c r="E570" s="119"/>
      <c r="F570" s="119"/>
      <c r="G570" s="119"/>
      <c r="H570" s="119"/>
      <c r="I570" s="119"/>
      <c r="J570" s="119"/>
      <c r="K570" s="25"/>
    </row>
    <row r="571" spans="1:11" x14ac:dyDescent="0.2">
      <c r="A571" s="99" t="str">
        <f t="shared" si="46"/>
        <v>_</v>
      </c>
      <c r="B571" s="118"/>
      <c r="C571" s="118"/>
      <c r="D571" s="119"/>
      <c r="E571" s="119"/>
      <c r="F571" s="119"/>
      <c r="G571" s="119"/>
      <c r="H571" s="119"/>
      <c r="I571" s="119"/>
      <c r="J571" s="119"/>
      <c r="K571" s="25"/>
    </row>
    <row r="572" spans="1:11" x14ac:dyDescent="0.2">
      <c r="A572" s="99" t="str">
        <f t="shared" si="46"/>
        <v>_</v>
      </c>
      <c r="B572" s="118"/>
      <c r="C572" s="118"/>
      <c r="D572" s="119"/>
      <c r="E572" s="119"/>
      <c r="F572" s="119"/>
      <c r="G572" s="119"/>
      <c r="H572" s="119"/>
      <c r="I572" s="119"/>
      <c r="J572" s="119"/>
      <c r="K572" s="25"/>
    </row>
    <row r="573" spans="1:11" x14ac:dyDescent="0.2">
      <c r="A573" s="99" t="str">
        <f t="shared" si="46"/>
        <v>_</v>
      </c>
      <c r="B573" s="118"/>
      <c r="C573" s="118"/>
      <c r="D573" s="119"/>
      <c r="E573" s="119"/>
      <c r="F573" s="119"/>
      <c r="G573" s="119"/>
      <c r="H573" s="119"/>
      <c r="I573" s="119"/>
      <c r="J573" s="119"/>
      <c r="K573" s="25"/>
    </row>
    <row r="574" spans="1:11" x14ac:dyDescent="0.2">
      <c r="A574" s="99" t="str">
        <f t="shared" si="46"/>
        <v>_</v>
      </c>
      <c r="B574" s="118"/>
      <c r="C574" s="118"/>
      <c r="D574" s="119"/>
      <c r="E574" s="119"/>
      <c r="F574" s="119"/>
      <c r="G574" s="119"/>
      <c r="H574" s="119"/>
      <c r="I574" s="119"/>
      <c r="J574" s="119"/>
      <c r="K574" s="25"/>
    </row>
    <row r="575" spans="1:11" x14ac:dyDescent="0.2">
      <c r="A575" s="99" t="str">
        <f t="shared" si="46"/>
        <v>_</v>
      </c>
      <c r="B575" s="118"/>
      <c r="C575" s="118"/>
      <c r="D575" s="119"/>
      <c r="E575" s="119"/>
      <c r="F575" s="119"/>
      <c r="G575" s="119"/>
      <c r="H575" s="119"/>
      <c r="I575" s="119"/>
      <c r="J575" s="119"/>
      <c r="K575" s="25"/>
    </row>
    <row r="576" spans="1:11" x14ac:dyDescent="0.2">
      <c r="A576" s="99" t="str">
        <f t="shared" si="46"/>
        <v>_</v>
      </c>
      <c r="B576" s="118"/>
      <c r="C576" s="118"/>
      <c r="D576" s="119"/>
      <c r="E576" s="119"/>
      <c r="F576" s="119"/>
      <c r="G576" s="119"/>
      <c r="H576" s="119"/>
      <c r="I576" s="119"/>
      <c r="J576" s="119"/>
      <c r="K576" s="25"/>
    </row>
    <row r="577" spans="1:11" x14ac:dyDescent="0.2">
      <c r="A577" s="99" t="str">
        <f t="shared" si="46"/>
        <v>_</v>
      </c>
      <c r="B577" s="118"/>
      <c r="C577" s="118"/>
      <c r="D577" s="119"/>
      <c r="E577" s="119"/>
      <c r="F577" s="119"/>
      <c r="G577" s="119"/>
      <c r="H577" s="119"/>
      <c r="I577" s="119"/>
      <c r="J577" s="119"/>
      <c r="K577" s="25"/>
    </row>
    <row r="578" spans="1:11" x14ac:dyDescent="0.2">
      <c r="A578" s="99" t="str">
        <f t="shared" si="46"/>
        <v>_</v>
      </c>
      <c r="B578" s="118"/>
      <c r="C578" s="118"/>
      <c r="D578" s="119"/>
      <c r="E578" s="119"/>
      <c r="F578" s="119"/>
      <c r="G578" s="119"/>
      <c r="H578" s="119"/>
      <c r="I578" s="119"/>
      <c r="J578" s="119"/>
      <c r="K578" s="25"/>
    </row>
    <row r="579" spans="1:11" x14ac:dyDescent="0.2">
      <c r="A579" s="99" t="str">
        <f t="shared" ref="A579:A642" si="47">CONCATENATE(B579,"_",C579)</f>
        <v>_</v>
      </c>
      <c r="B579" s="118"/>
      <c r="C579" s="118"/>
      <c r="D579" s="119"/>
      <c r="E579" s="119"/>
      <c r="F579" s="119"/>
      <c r="G579" s="119"/>
      <c r="H579" s="119"/>
      <c r="I579" s="119"/>
      <c r="J579" s="119"/>
      <c r="K579" s="25"/>
    </row>
    <row r="580" spans="1:11" x14ac:dyDescent="0.2">
      <c r="A580" s="99" t="str">
        <f t="shared" si="47"/>
        <v>_</v>
      </c>
      <c r="B580" s="118"/>
      <c r="C580" s="118"/>
      <c r="D580" s="119"/>
      <c r="E580" s="119"/>
      <c r="F580" s="119"/>
      <c r="G580" s="119"/>
      <c r="H580" s="119"/>
      <c r="I580" s="119"/>
      <c r="J580" s="119"/>
      <c r="K580" s="25"/>
    </row>
    <row r="581" spans="1:11" x14ac:dyDescent="0.2">
      <c r="A581" s="99" t="str">
        <f t="shared" si="47"/>
        <v>_</v>
      </c>
      <c r="B581" s="118"/>
      <c r="C581" s="118"/>
      <c r="D581" s="119"/>
      <c r="E581" s="119"/>
      <c r="F581" s="119"/>
      <c r="G581" s="119"/>
      <c r="H581" s="119"/>
      <c r="I581" s="119"/>
      <c r="J581" s="119"/>
      <c r="K581" s="25"/>
    </row>
    <row r="582" spans="1:11" x14ac:dyDescent="0.2">
      <c r="A582" s="99" t="str">
        <f t="shared" si="47"/>
        <v>_</v>
      </c>
      <c r="B582" s="118"/>
      <c r="C582" s="118"/>
      <c r="D582" s="119"/>
      <c r="E582" s="119"/>
      <c r="F582" s="119"/>
      <c r="G582" s="119"/>
      <c r="H582" s="119"/>
      <c r="I582" s="119"/>
      <c r="J582" s="119"/>
      <c r="K582" s="25"/>
    </row>
    <row r="583" spans="1:11" x14ac:dyDescent="0.2">
      <c r="A583" s="99" t="str">
        <f t="shared" si="47"/>
        <v>_</v>
      </c>
      <c r="B583" s="118"/>
      <c r="C583" s="118"/>
      <c r="D583" s="119"/>
      <c r="E583" s="119"/>
      <c r="F583" s="119"/>
      <c r="G583" s="119"/>
      <c r="H583" s="119"/>
      <c r="I583" s="119"/>
      <c r="J583" s="119"/>
      <c r="K583" s="25"/>
    </row>
    <row r="584" spans="1:11" x14ac:dyDescent="0.2">
      <c r="A584" s="99" t="str">
        <f t="shared" si="47"/>
        <v>_</v>
      </c>
      <c r="B584" s="118"/>
      <c r="C584" s="118"/>
      <c r="D584" s="119"/>
      <c r="E584" s="119"/>
      <c r="F584" s="119"/>
      <c r="G584" s="119"/>
      <c r="H584" s="119"/>
      <c r="I584" s="119"/>
      <c r="J584" s="119"/>
      <c r="K584" s="25"/>
    </row>
    <row r="585" spans="1:11" x14ac:dyDescent="0.2">
      <c r="A585" s="99" t="str">
        <f t="shared" si="47"/>
        <v>_</v>
      </c>
      <c r="B585" s="118"/>
      <c r="C585" s="118"/>
      <c r="D585" s="119"/>
      <c r="E585" s="119"/>
      <c r="F585" s="119"/>
      <c r="G585" s="119"/>
      <c r="H585" s="119"/>
      <c r="I585" s="119"/>
      <c r="J585" s="119"/>
      <c r="K585" s="25"/>
    </row>
    <row r="586" spans="1:11" x14ac:dyDescent="0.2">
      <c r="A586" s="99" t="str">
        <f t="shared" si="47"/>
        <v>_</v>
      </c>
      <c r="B586" s="118"/>
      <c r="C586" s="118"/>
      <c r="D586" s="119"/>
      <c r="E586" s="119"/>
      <c r="F586" s="119"/>
      <c r="G586" s="119"/>
      <c r="H586" s="119"/>
      <c r="I586" s="119"/>
      <c r="J586" s="119"/>
      <c r="K586" s="25"/>
    </row>
    <row r="587" spans="1:11" x14ac:dyDescent="0.2">
      <c r="A587" s="99" t="str">
        <f t="shared" si="47"/>
        <v>_</v>
      </c>
      <c r="B587" s="118"/>
      <c r="C587" s="118"/>
      <c r="D587" s="119"/>
      <c r="E587" s="119"/>
      <c r="F587" s="119"/>
      <c r="G587" s="119"/>
      <c r="H587" s="119"/>
      <c r="I587" s="119"/>
      <c r="J587" s="119"/>
      <c r="K587" s="25"/>
    </row>
    <row r="588" spans="1:11" x14ac:dyDescent="0.2">
      <c r="A588" s="99" t="str">
        <f t="shared" si="47"/>
        <v>_</v>
      </c>
      <c r="B588" s="118"/>
      <c r="C588" s="118"/>
      <c r="D588" s="119"/>
      <c r="E588" s="119"/>
      <c r="F588" s="119"/>
      <c r="G588" s="119"/>
      <c r="H588" s="119"/>
      <c r="I588" s="119"/>
      <c r="J588" s="119"/>
      <c r="K588" s="25"/>
    </row>
    <row r="589" spans="1:11" x14ac:dyDescent="0.2">
      <c r="A589" s="99" t="str">
        <f t="shared" si="47"/>
        <v>_</v>
      </c>
      <c r="B589" s="118"/>
      <c r="C589" s="118"/>
      <c r="D589" s="119"/>
      <c r="E589" s="119"/>
      <c r="F589" s="119"/>
      <c r="G589" s="119"/>
      <c r="H589" s="119"/>
      <c r="I589" s="119"/>
      <c r="J589" s="119"/>
      <c r="K589" s="25"/>
    </row>
    <row r="590" spans="1:11" x14ac:dyDescent="0.2">
      <c r="A590" s="99" t="str">
        <f t="shared" si="47"/>
        <v>_</v>
      </c>
      <c r="B590" s="118"/>
      <c r="C590" s="118"/>
      <c r="D590" s="119"/>
      <c r="E590" s="119"/>
      <c r="F590" s="119"/>
      <c r="G590" s="119"/>
      <c r="H590" s="119"/>
      <c r="I590" s="119"/>
      <c r="J590" s="119"/>
      <c r="K590" s="25"/>
    </row>
    <row r="591" spans="1:11" x14ac:dyDescent="0.2">
      <c r="A591" s="99" t="str">
        <f t="shared" si="47"/>
        <v>_</v>
      </c>
      <c r="B591" s="118"/>
      <c r="C591" s="118"/>
      <c r="D591" s="119"/>
      <c r="E591" s="119"/>
      <c r="F591" s="119"/>
      <c r="G591" s="119"/>
      <c r="H591" s="119"/>
      <c r="I591" s="119"/>
      <c r="J591" s="119"/>
      <c r="K591" s="25"/>
    </row>
    <row r="592" spans="1:11" x14ac:dyDescent="0.2">
      <c r="A592" s="99" t="str">
        <f t="shared" si="47"/>
        <v>_</v>
      </c>
      <c r="B592" s="118"/>
      <c r="C592" s="118"/>
      <c r="D592" s="119"/>
      <c r="E592" s="119"/>
      <c r="F592" s="119"/>
      <c r="G592" s="119"/>
      <c r="H592" s="119"/>
      <c r="I592" s="119"/>
      <c r="J592" s="119"/>
      <c r="K592" s="25"/>
    </row>
    <row r="593" spans="1:11" x14ac:dyDescent="0.2">
      <c r="A593" s="99" t="str">
        <f t="shared" si="47"/>
        <v>_</v>
      </c>
      <c r="B593" s="118"/>
      <c r="C593" s="118"/>
      <c r="D593" s="119"/>
      <c r="E593" s="119"/>
      <c r="F593" s="119"/>
      <c r="G593" s="119"/>
      <c r="H593" s="119"/>
      <c r="I593" s="119"/>
      <c r="J593" s="119"/>
      <c r="K593" s="25"/>
    </row>
    <row r="594" spans="1:11" x14ac:dyDescent="0.2">
      <c r="A594" s="99" t="str">
        <f t="shared" si="47"/>
        <v>_</v>
      </c>
      <c r="B594" s="118"/>
      <c r="C594" s="118"/>
      <c r="D594" s="119"/>
      <c r="E594" s="119"/>
      <c r="F594" s="119"/>
      <c r="G594" s="119"/>
      <c r="H594" s="119"/>
      <c r="I594" s="119"/>
      <c r="J594" s="119"/>
      <c r="K594" s="25"/>
    </row>
    <row r="595" spans="1:11" x14ac:dyDescent="0.2">
      <c r="A595" s="99" t="str">
        <f t="shared" si="47"/>
        <v>_</v>
      </c>
      <c r="B595" s="118"/>
      <c r="C595" s="118"/>
      <c r="D595" s="119"/>
      <c r="E595" s="119"/>
      <c r="F595" s="119"/>
      <c r="G595" s="119"/>
      <c r="H595" s="119"/>
      <c r="I595" s="119"/>
      <c r="J595" s="119"/>
      <c r="K595" s="25"/>
    </row>
    <row r="596" spans="1:11" x14ac:dyDescent="0.2">
      <c r="A596" s="99" t="str">
        <f t="shared" si="47"/>
        <v>_</v>
      </c>
      <c r="B596" s="118"/>
      <c r="C596" s="118"/>
      <c r="D596" s="119"/>
      <c r="E596" s="119"/>
      <c r="F596" s="119"/>
      <c r="G596" s="119"/>
      <c r="H596" s="119"/>
      <c r="I596" s="119"/>
      <c r="J596" s="119"/>
      <c r="K596" s="25"/>
    </row>
    <row r="597" spans="1:11" x14ac:dyDescent="0.2">
      <c r="A597" s="99" t="str">
        <f t="shared" si="47"/>
        <v>_</v>
      </c>
      <c r="B597" s="118"/>
      <c r="C597" s="118"/>
      <c r="D597" s="119"/>
      <c r="E597" s="119"/>
      <c r="F597" s="119"/>
      <c r="G597" s="119"/>
      <c r="H597" s="119"/>
      <c r="I597" s="119"/>
      <c r="J597" s="119"/>
      <c r="K597" s="25"/>
    </row>
    <row r="598" spans="1:11" x14ac:dyDescent="0.2">
      <c r="A598" s="99" t="str">
        <f t="shared" si="47"/>
        <v>_</v>
      </c>
      <c r="B598" s="118"/>
      <c r="C598" s="118"/>
      <c r="D598" s="119"/>
      <c r="E598" s="119"/>
      <c r="F598" s="119"/>
      <c r="G598" s="119"/>
      <c r="H598" s="119"/>
      <c r="I598" s="119"/>
      <c r="J598" s="119"/>
      <c r="K598" s="25"/>
    </row>
    <row r="599" spans="1:11" x14ac:dyDescent="0.2">
      <c r="A599" s="99" t="str">
        <f t="shared" si="47"/>
        <v>_</v>
      </c>
      <c r="B599" s="118"/>
      <c r="C599" s="118"/>
      <c r="D599" s="119"/>
      <c r="E599" s="119"/>
      <c r="F599" s="119"/>
      <c r="G599" s="119"/>
      <c r="H599" s="119"/>
      <c r="I599" s="119"/>
      <c r="J599" s="119"/>
      <c r="K599" s="25"/>
    </row>
    <row r="600" spans="1:11" x14ac:dyDescent="0.2">
      <c r="A600" s="99" t="str">
        <f t="shared" si="47"/>
        <v>_</v>
      </c>
      <c r="B600" s="118"/>
      <c r="C600" s="118"/>
      <c r="D600" s="119"/>
      <c r="E600" s="119"/>
      <c r="F600" s="119"/>
      <c r="G600" s="119"/>
      <c r="H600" s="119"/>
      <c r="I600" s="119"/>
      <c r="J600" s="119"/>
      <c r="K600" s="25"/>
    </row>
    <row r="601" spans="1:11" x14ac:dyDescent="0.2">
      <c r="A601" s="99" t="str">
        <f t="shared" si="47"/>
        <v>_</v>
      </c>
      <c r="B601" s="118"/>
      <c r="C601" s="118"/>
      <c r="D601" s="119"/>
      <c r="E601" s="119"/>
      <c r="F601" s="119"/>
      <c r="G601" s="119"/>
      <c r="H601" s="119"/>
      <c r="I601" s="119"/>
      <c r="J601" s="119"/>
      <c r="K601" s="25"/>
    </row>
    <row r="602" spans="1:11" x14ac:dyDescent="0.2">
      <c r="A602" s="99" t="str">
        <f t="shared" si="47"/>
        <v>_</v>
      </c>
      <c r="B602" s="118"/>
      <c r="C602" s="118"/>
      <c r="D602" s="119"/>
      <c r="E602" s="119"/>
      <c r="F602" s="119"/>
      <c r="G602" s="119"/>
      <c r="H602" s="119"/>
      <c r="I602" s="119"/>
      <c r="J602" s="119"/>
      <c r="K602" s="25"/>
    </row>
    <row r="603" spans="1:11" x14ac:dyDescent="0.2">
      <c r="A603" s="99" t="str">
        <f t="shared" si="47"/>
        <v>_</v>
      </c>
      <c r="B603" s="118"/>
      <c r="C603" s="118"/>
      <c r="D603" s="119"/>
      <c r="E603" s="119"/>
      <c r="F603" s="119"/>
      <c r="G603" s="119"/>
      <c r="H603" s="119"/>
      <c r="I603" s="119"/>
      <c r="J603" s="119"/>
      <c r="K603" s="25"/>
    </row>
    <row r="604" spans="1:11" x14ac:dyDescent="0.2">
      <c r="A604" s="99" t="str">
        <f t="shared" si="47"/>
        <v>_</v>
      </c>
      <c r="B604" s="118"/>
      <c r="C604" s="118"/>
      <c r="D604" s="119"/>
      <c r="E604" s="119"/>
      <c r="F604" s="119"/>
      <c r="G604" s="119"/>
      <c r="H604" s="119"/>
      <c r="I604" s="119"/>
      <c r="J604" s="119"/>
      <c r="K604" s="25"/>
    </row>
    <row r="605" spans="1:11" x14ac:dyDescent="0.2">
      <c r="A605" s="99" t="str">
        <f t="shared" si="47"/>
        <v>_</v>
      </c>
      <c r="B605" s="118"/>
      <c r="C605" s="118"/>
      <c r="D605" s="119"/>
      <c r="E605" s="119"/>
      <c r="F605" s="119"/>
      <c r="G605" s="119"/>
      <c r="H605" s="119"/>
      <c r="I605" s="119"/>
      <c r="J605" s="119"/>
      <c r="K605" s="25"/>
    </row>
    <row r="606" spans="1:11" x14ac:dyDescent="0.2">
      <c r="A606" s="99" t="str">
        <f t="shared" si="47"/>
        <v>_</v>
      </c>
      <c r="B606" s="118"/>
      <c r="C606" s="118"/>
      <c r="D606" s="119"/>
      <c r="E606" s="119"/>
      <c r="F606" s="119"/>
      <c r="G606" s="119"/>
      <c r="H606" s="119"/>
      <c r="I606" s="119"/>
      <c r="J606" s="119"/>
      <c r="K606" s="25"/>
    </row>
    <row r="607" spans="1:11" x14ac:dyDescent="0.2">
      <c r="A607" s="99" t="str">
        <f t="shared" si="47"/>
        <v>_</v>
      </c>
      <c r="B607" s="118"/>
      <c r="C607" s="118"/>
      <c r="D607" s="119"/>
      <c r="E607" s="119"/>
      <c r="F607" s="119"/>
      <c r="G607" s="119"/>
      <c r="H607" s="119"/>
      <c r="I607" s="119"/>
      <c r="J607" s="119"/>
      <c r="K607" s="25"/>
    </row>
    <row r="608" spans="1:11" x14ac:dyDescent="0.2">
      <c r="A608" s="99" t="str">
        <f t="shared" si="47"/>
        <v>_</v>
      </c>
      <c r="B608" s="118"/>
      <c r="C608" s="118"/>
      <c r="D608" s="119"/>
      <c r="E608" s="119"/>
      <c r="F608" s="119"/>
      <c r="G608" s="119"/>
      <c r="H608" s="119"/>
      <c r="I608" s="119"/>
      <c r="J608" s="119"/>
      <c r="K608" s="25"/>
    </row>
    <row r="609" spans="1:11" x14ac:dyDescent="0.2">
      <c r="A609" s="99" t="str">
        <f t="shared" si="47"/>
        <v>_</v>
      </c>
      <c r="B609" s="118"/>
      <c r="C609" s="118"/>
      <c r="D609" s="119"/>
      <c r="E609" s="119"/>
      <c r="F609" s="119"/>
      <c r="G609" s="119"/>
      <c r="H609" s="119"/>
      <c r="I609" s="119"/>
      <c r="J609" s="119"/>
      <c r="K609" s="25"/>
    </row>
    <row r="610" spans="1:11" x14ac:dyDescent="0.2">
      <c r="A610" s="99" t="str">
        <f t="shared" si="47"/>
        <v>_</v>
      </c>
      <c r="B610" s="118"/>
      <c r="C610" s="118"/>
      <c r="D610" s="119"/>
      <c r="E610" s="119"/>
      <c r="F610" s="119"/>
      <c r="G610" s="119"/>
      <c r="H610" s="119"/>
      <c r="I610" s="119"/>
      <c r="J610" s="119"/>
      <c r="K610" s="25"/>
    </row>
    <row r="611" spans="1:11" x14ac:dyDescent="0.2">
      <c r="A611" s="99" t="str">
        <f t="shared" si="47"/>
        <v>_</v>
      </c>
      <c r="B611" s="118"/>
      <c r="C611" s="118"/>
      <c r="D611" s="119"/>
      <c r="E611" s="119"/>
      <c r="F611" s="119"/>
      <c r="G611" s="119"/>
      <c r="H611" s="119"/>
      <c r="I611" s="119"/>
      <c r="J611" s="119"/>
      <c r="K611" s="25"/>
    </row>
    <row r="612" spans="1:11" x14ac:dyDescent="0.2">
      <c r="A612" s="99" t="str">
        <f t="shared" si="47"/>
        <v>_</v>
      </c>
      <c r="B612" s="118"/>
      <c r="C612" s="118"/>
      <c r="D612" s="119"/>
      <c r="E612" s="119"/>
      <c r="F612" s="119"/>
      <c r="G612" s="119"/>
      <c r="H612" s="119"/>
      <c r="I612" s="119"/>
      <c r="J612" s="119"/>
      <c r="K612" s="25"/>
    </row>
    <row r="613" spans="1:11" x14ac:dyDescent="0.2">
      <c r="A613" s="99" t="str">
        <f t="shared" si="47"/>
        <v>_</v>
      </c>
      <c r="B613" s="118"/>
      <c r="C613" s="118"/>
      <c r="D613" s="119"/>
      <c r="E613" s="119"/>
      <c r="F613" s="119"/>
      <c r="G613" s="119"/>
      <c r="H613" s="119"/>
      <c r="I613" s="119"/>
      <c r="J613" s="119"/>
      <c r="K613" s="25"/>
    </row>
    <row r="614" spans="1:11" x14ac:dyDescent="0.2">
      <c r="A614" s="99" t="str">
        <f t="shared" si="47"/>
        <v>_</v>
      </c>
      <c r="B614" s="118"/>
      <c r="C614" s="118"/>
      <c r="D614" s="119"/>
      <c r="E614" s="119"/>
      <c r="F614" s="119"/>
      <c r="G614" s="119"/>
      <c r="H614" s="119"/>
      <c r="I614" s="119"/>
      <c r="J614" s="119"/>
      <c r="K614" s="25"/>
    </row>
    <row r="615" spans="1:11" x14ac:dyDescent="0.2">
      <c r="A615" s="99" t="str">
        <f t="shared" si="47"/>
        <v>_</v>
      </c>
      <c r="B615" s="118"/>
      <c r="C615" s="118"/>
      <c r="D615" s="119"/>
      <c r="E615" s="119"/>
      <c r="F615" s="119"/>
      <c r="G615" s="119"/>
      <c r="H615" s="119"/>
      <c r="I615" s="119"/>
      <c r="J615" s="119"/>
      <c r="K615" s="25"/>
    </row>
    <row r="616" spans="1:11" x14ac:dyDescent="0.2">
      <c r="A616" s="99" t="str">
        <f t="shared" si="47"/>
        <v>_</v>
      </c>
      <c r="B616" s="118"/>
      <c r="C616" s="118"/>
      <c r="D616" s="119"/>
      <c r="E616" s="119"/>
      <c r="F616" s="119"/>
      <c r="G616" s="119"/>
      <c r="H616" s="119"/>
      <c r="I616" s="119"/>
      <c r="J616" s="119"/>
      <c r="K616" s="25"/>
    </row>
    <row r="617" spans="1:11" x14ac:dyDescent="0.2">
      <c r="A617" s="99" t="str">
        <f t="shared" si="47"/>
        <v>_</v>
      </c>
      <c r="B617" s="118"/>
      <c r="C617" s="118"/>
      <c r="D617" s="119"/>
      <c r="E617" s="119"/>
      <c r="F617" s="119"/>
      <c r="G617" s="119"/>
      <c r="H617" s="119"/>
      <c r="I617" s="119"/>
      <c r="J617" s="119"/>
      <c r="K617" s="25"/>
    </row>
    <row r="618" spans="1:11" x14ac:dyDescent="0.2">
      <c r="A618" s="99" t="str">
        <f t="shared" si="47"/>
        <v>_</v>
      </c>
      <c r="B618" s="118"/>
      <c r="C618" s="118"/>
      <c r="D618" s="119"/>
      <c r="E618" s="119"/>
      <c r="F618" s="119"/>
      <c r="G618" s="119"/>
      <c r="H618" s="119"/>
      <c r="I618" s="119"/>
      <c r="J618" s="119"/>
      <c r="K618" s="25"/>
    </row>
    <row r="619" spans="1:11" x14ac:dyDescent="0.2">
      <c r="A619" s="99" t="str">
        <f t="shared" si="47"/>
        <v>_</v>
      </c>
      <c r="B619" s="118"/>
      <c r="C619" s="118"/>
      <c r="D619" s="119"/>
      <c r="E619" s="119"/>
      <c r="F619" s="119"/>
      <c r="G619" s="119"/>
      <c r="H619" s="119"/>
      <c r="I619" s="119"/>
      <c r="J619" s="119"/>
      <c r="K619" s="25"/>
    </row>
    <row r="620" spans="1:11" x14ac:dyDescent="0.2">
      <c r="A620" s="99" t="str">
        <f t="shared" si="47"/>
        <v>_</v>
      </c>
      <c r="B620" s="118"/>
      <c r="C620" s="118"/>
      <c r="D620" s="119"/>
      <c r="E620" s="119"/>
      <c r="F620" s="119"/>
      <c r="G620" s="119"/>
      <c r="H620" s="119"/>
      <c r="I620" s="119"/>
      <c r="J620" s="119"/>
      <c r="K620" s="25"/>
    </row>
    <row r="621" spans="1:11" x14ac:dyDescent="0.2">
      <c r="A621" s="99" t="str">
        <f t="shared" si="47"/>
        <v>_</v>
      </c>
      <c r="B621" s="118"/>
      <c r="C621" s="118"/>
      <c r="D621" s="119"/>
      <c r="E621" s="119"/>
      <c r="F621" s="119"/>
      <c r="G621" s="119"/>
      <c r="H621" s="119"/>
      <c r="I621" s="119"/>
      <c r="J621" s="119"/>
      <c r="K621" s="25"/>
    </row>
    <row r="622" spans="1:11" x14ac:dyDescent="0.2">
      <c r="A622" s="99" t="str">
        <f t="shared" si="47"/>
        <v>_</v>
      </c>
      <c r="B622" s="118"/>
      <c r="C622" s="118"/>
      <c r="D622" s="119"/>
      <c r="E622" s="119"/>
      <c r="F622" s="119"/>
      <c r="G622" s="119"/>
      <c r="H622" s="119"/>
      <c r="I622" s="119"/>
      <c r="J622" s="119"/>
      <c r="K622" s="25"/>
    </row>
    <row r="623" spans="1:11" x14ac:dyDescent="0.2">
      <c r="A623" s="99" t="str">
        <f t="shared" si="47"/>
        <v>_</v>
      </c>
      <c r="B623" s="118"/>
      <c r="C623" s="118"/>
      <c r="D623" s="119"/>
      <c r="E623" s="119"/>
      <c r="F623" s="119"/>
      <c r="G623" s="119"/>
      <c r="H623" s="119"/>
      <c r="I623" s="119"/>
      <c r="J623" s="119"/>
      <c r="K623" s="25"/>
    </row>
    <row r="624" spans="1:11" x14ac:dyDescent="0.2">
      <c r="A624" s="99" t="str">
        <f t="shared" si="47"/>
        <v>_</v>
      </c>
      <c r="B624" s="118"/>
      <c r="C624" s="118"/>
      <c r="D624" s="119"/>
      <c r="E624" s="119"/>
      <c r="F624" s="119"/>
      <c r="G624" s="119"/>
      <c r="H624" s="119"/>
      <c r="I624" s="119"/>
      <c r="J624" s="119"/>
      <c r="K624" s="25"/>
    </row>
    <row r="625" spans="1:11" x14ac:dyDescent="0.2">
      <c r="A625" s="99" t="str">
        <f t="shared" si="47"/>
        <v>_</v>
      </c>
      <c r="B625" s="118"/>
      <c r="C625" s="118"/>
      <c r="D625" s="119"/>
      <c r="E625" s="119"/>
      <c r="F625" s="119"/>
      <c r="G625" s="119"/>
      <c r="H625" s="119"/>
      <c r="I625" s="119"/>
      <c r="J625" s="119"/>
      <c r="K625" s="25"/>
    </row>
    <row r="626" spans="1:11" x14ac:dyDescent="0.2">
      <c r="A626" s="99" t="str">
        <f t="shared" si="47"/>
        <v>_</v>
      </c>
      <c r="B626" s="118"/>
      <c r="C626" s="118"/>
      <c r="D626" s="119"/>
      <c r="E626" s="119"/>
      <c r="F626" s="119"/>
      <c r="G626" s="119"/>
      <c r="H626" s="119"/>
      <c r="I626" s="119"/>
      <c r="J626" s="119"/>
      <c r="K626" s="25"/>
    </row>
    <row r="627" spans="1:11" x14ac:dyDescent="0.2">
      <c r="A627" s="99" t="str">
        <f t="shared" si="47"/>
        <v>_</v>
      </c>
      <c r="B627" s="118"/>
      <c r="C627" s="118"/>
      <c r="D627" s="119"/>
      <c r="E627" s="119"/>
      <c r="F627" s="119"/>
      <c r="G627" s="119"/>
      <c r="H627" s="119"/>
      <c r="I627" s="119"/>
      <c r="J627" s="119"/>
      <c r="K627" s="25"/>
    </row>
    <row r="628" spans="1:11" x14ac:dyDescent="0.2">
      <c r="A628" s="99" t="str">
        <f t="shared" si="47"/>
        <v>_</v>
      </c>
      <c r="B628" s="118"/>
      <c r="C628" s="118"/>
      <c r="D628" s="119"/>
      <c r="E628" s="119"/>
      <c r="F628" s="119"/>
      <c r="G628" s="119"/>
      <c r="H628" s="119"/>
      <c r="I628" s="119"/>
      <c r="J628" s="119"/>
      <c r="K628" s="25"/>
    </row>
    <row r="629" spans="1:11" x14ac:dyDescent="0.2">
      <c r="A629" s="99" t="str">
        <f t="shared" si="47"/>
        <v>_</v>
      </c>
      <c r="B629" s="118"/>
      <c r="C629" s="118"/>
      <c r="D629" s="119"/>
      <c r="E629" s="119"/>
      <c r="F629" s="119"/>
      <c r="G629" s="119"/>
      <c r="H629" s="119"/>
      <c r="I629" s="119"/>
      <c r="J629" s="119"/>
      <c r="K629" s="25"/>
    </row>
    <row r="630" spans="1:11" x14ac:dyDescent="0.2">
      <c r="A630" s="99" t="str">
        <f t="shared" si="47"/>
        <v>_</v>
      </c>
      <c r="B630" s="118"/>
      <c r="C630" s="118"/>
      <c r="D630" s="119"/>
      <c r="E630" s="119"/>
      <c r="F630" s="119"/>
      <c r="G630" s="119"/>
      <c r="H630" s="119"/>
      <c r="I630" s="119"/>
      <c r="J630" s="119"/>
      <c r="K630" s="25"/>
    </row>
    <row r="631" spans="1:11" x14ac:dyDescent="0.2">
      <c r="A631" s="99" t="str">
        <f t="shared" si="47"/>
        <v>_</v>
      </c>
      <c r="B631" s="118"/>
      <c r="C631" s="118"/>
      <c r="D631" s="119"/>
      <c r="E631" s="119"/>
      <c r="F631" s="119"/>
      <c r="G631" s="119"/>
      <c r="H631" s="119"/>
      <c r="I631" s="119"/>
      <c r="J631" s="119"/>
      <c r="K631" s="25"/>
    </row>
    <row r="632" spans="1:11" x14ac:dyDescent="0.2">
      <c r="A632" s="99" t="str">
        <f t="shared" si="47"/>
        <v>_</v>
      </c>
      <c r="B632" s="118"/>
      <c r="C632" s="118"/>
      <c r="D632" s="119"/>
      <c r="E632" s="119"/>
      <c r="F632" s="119"/>
      <c r="G632" s="119"/>
      <c r="H632" s="119"/>
      <c r="I632" s="119"/>
      <c r="J632" s="119"/>
      <c r="K632" s="25"/>
    </row>
    <row r="633" spans="1:11" x14ac:dyDescent="0.2">
      <c r="A633" s="99" t="str">
        <f t="shared" si="47"/>
        <v>_</v>
      </c>
      <c r="B633" s="118"/>
      <c r="C633" s="118"/>
      <c r="D633" s="119"/>
      <c r="E633" s="119"/>
      <c r="F633" s="119"/>
      <c r="G633" s="119"/>
      <c r="H633" s="119"/>
      <c r="I633" s="119"/>
      <c r="J633" s="119"/>
      <c r="K633" s="25"/>
    </row>
    <row r="634" spans="1:11" x14ac:dyDescent="0.2">
      <c r="A634" s="99" t="str">
        <f t="shared" si="47"/>
        <v>_</v>
      </c>
      <c r="B634" s="118"/>
      <c r="C634" s="118"/>
      <c r="D634" s="119"/>
      <c r="E634" s="119"/>
      <c r="F634" s="119"/>
      <c r="G634" s="119"/>
      <c r="H634" s="119"/>
      <c r="I634" s="119"/>
      <c r="J634" s="119"/>
      <c r="K634" s="25"/>
    </row>
    <row r="635" spans="1:11" x14ac:dyDescent="0.2">
      <c r="A635" s="99" t="str">
        <f t="shared" si="47"/>
        <v>_</v>
      </c>
      <c r="B635" s="118"/>
      <c r="C635" s="118"/>
      <c r="D635" s="119"/>
      <c r="E635" s="119"/>
      <c r="F635" s="119"/>
      <c r="G635" s="119"/>
      <c r="H635" s="119"/>
      <c r="I635" s="119"/>
      <c r="J635" s="119"/>
      <c r="K635" s="25"/>
    </row>
    <row r="636" spans="1:11" x14ac:dyDescent="0.2">
      <c r="A636" s="99" t="str">
        <f t="shared" si="47"/>
        <v>_</v>
      </c>
      <c r="B636" s="118"/>
      <c r="C636" s="118"/>
      <c r="D636" s="119"/>
      <c r="E636" s="119"/>
      <c r="F636" s="119"/>
      <c r="G636" s="119"/>
      <c r="H636" s="119"/>
      <c r="I636" s="119"/>
      <c r="J636" s="119"/>
      <c r="K636" s="25"/>
    </row>
    <row r="637" spans="1:11" x14ac:dyDescent="0.2">
      <c r="A637" s="99" t="str">
        <f t="shared" si="47"/>
        <v>_</v>
      </c>
      <c r="B637" s="118"/>
      <c r="C637" s="118"/>
      <c r="D637" s="119"/>
      <c r="E637" s="119"/>
      <c r="F637" s="119"/>
      <c r="G637" s="119"/>
      <c r="H637" s="119"/>
      <c r="I637" s="119"/>
      <c r="J637" s="119"/>
      <c r="K637" s="25"/>
    </row>
    <row r="638" spans="1:11" x14ac:dyDescent="0.2">
      <c r="A638" s="99" t="str">
        <f t="shared" si="47"/>
        <v>_</v>
      </c>
      <c r="B638" s="118"/>
      <c r="C638" s="118"/>
      <c r="D638" s="119"/>
      <c r="E638" s="119"/>
      <c r="F638" s="119"/>
      <c r="G638" s="119"/>
      <c r="H638" s="119"/>
      <c r="I638" s="119"/>
      <c r="J638" s="119"/>
      <c r="K638" s="25"/>
    </row>
    <row r="639" spans="1:11" x14ac:dyDescent="0.2">
      <c r="A639" s="99" t="str">
        <f t="shared" si="47"/>
        <v>_</v>
      </c>
      <c r="B639" s="118"/>
      <c r="C639" s="118"/>
      <c r="D639" s="119"/>
      <c r="E639" s="119"/>
      <c r="F639" s="119"/>
      <c r="G639" s="119"/>
      <c r="H639" s="119"/>
      <c r="I639" s="119"/>
      <c r="J639" s="119"/>
      <c r="K639" s="25"/>
    </row>
    <row r="640" spans="1:11" x14ac:dyDescent="0.2">
      <c r="A640" s="99" t="str">
        <f t="shared" si="47"/>
        <v>_</v>
      </c>
      <c r="B640" s="118"/>
      <c r="C640" s="118"/>
      <c r="D640" s="119"/>
      <c r="E640" s="119"/>
      <c r="F640" s="119"/>
      <c r="G640" s="119"/>
      <c r="H640" s="119"/>
      <c r="I640" s="119"/>
      <c r="J640" s="119"/>
      <c r="K640" s="25"/>
    </row>
    <row r="641" spans="1:11" x14ac:dyDescent="0.2">
      <c r="A641" s="99" t="str">
        <f t="shared" si="47"/>
        <v>_</v>
      </c>
      <c r="B641" s="118"/>
      <c r="C641" s="118"/>
      <c r="D641" s="119"/>
      <c r="E641" s="119"/>
      <c r="F641" s="119"/>
      <c r="G641" s="119"/>
      <c r="H641" s="119"/>
      <c r="I641" s="119"/>
      <c r="J641" s="119"/>
      <c r="K641" s="25"/>
    </row>
    <row r="642" spans="1:11" x14ac:dyDescent="0.2">
      <c r="A642" s="99" t="str">
        <f t="shared" si="47"/>
        <v>_</v>
      </c>
      <c r="B642" s="118"/>
      <c r="C642" s="118"/>
      <c r="D642" s="119"/>
      <c r="E642" s="119"/>
      <c r="F642" s="119"/>
      <c r="G642" s="119"/>
      <c r="H642" s="119"/>
      <c r="I642" s="119"/>
      <c r="J642" s="119"/>
      <c r="K642" s="25"/>
    </row>
    <row r="643" spans="1:11" x14ac:dyDescent="0.2">
      <c r="A643" s="99" t="str">
        <f t="shared" ref="A643:A679" si="48">CONCATENATE(B643,"_",C643)</f>
        <v>_</v>
      </c>
      <c r="B643" s="118"/>
      <c r="C643" s="118"/>
      <c r="D643" s="119"/>
      <c r="E643" s="119"/>
      <c r="F643" s="119"/>
      <c r="G643" s="119"/>
      <c r="H643" s="119"/>
      <c r="I643" s="119"/>
      <c r="J643" s="119"/>
      <c r="K643" s="25"/>
    </row>
    <row r="644" spans="1:11" x14ac:dyDescent="0.2">
      <c r="A644" s="99" t="str">
        <f t="shared" si="48"/>
        <v>_</v>
      </c>
      <c r="B644" s="118"/>
      <c r="C644" s="118"/>
      <c r="D644" s="119"/>
      <c r="E644" s="119"/>
      <c r="F644" s="119"/>
      <c r="G644" s="119"/>
      <c r="H644" s="119"/>
      <c r="I644" s="119"/>
      <c r="J644" s="119"/>
      <c r="K644" s="25"/>
    </row>
    <row r="645" spans="1:11" x14ac:dyDescent="0.2">
      <c r="A645" s="99" t="str">
        <f t="shared" si="48"/>
        <v>_</v>
      </c>
      <c r="B645" s="118"/>
      <c r="C645" s="118"/>
      <c r="D645" s="119"/>
      <c r="E645" s="119"/>
      <c r="F645" s="119"/>
      <c r="G645" s="119"/>
      <c r="H645" s="119"/>
      <c r="I645" s="119"/>
      <c r="J645" s="119"/>
      <c r="K645" s="25"/>
    </row>
    <row r="646" spans="1:11" x14ac:dyDescent="0.2">
      <c r="A646" s="99" t="str">
        <f t="shared" si="48"/>
        <v>_</v>
      </c>
      <c r="B646" s="118"/>
      <c r="C646" s="118"/>
      <c r="D646" s="119"/>
      <c r="E646" s="119"/>
      <c r="F646" s="119"/>
      <c r="G646" s="119"/>
      <c r="H646" s="119"/>
      <c r="I646" s="119"/>
      <c r="J646" s="119"/>
      <c r="K646" s="25"/>
    </row>
    <row r="647" spans="1:11" x14ac:dyDescent="0.2">
      <c r="A647" s="99" t="str">
        <f t="shared" si="48"/>
        <v>_</v>
      </c>
      <c r="B647" s="118"/>
      <c r="C647" s="118"/>
      <c r="D647" s="119"/>
      <c r="E647" s="119"/>
      <c r="F647" s="119"/>
      <c r="G647" s="119"/>
      <c r="H647" s="119"/>
      <c r="I647" s="119"/>
      <c r="J647" s="119"/>
      <c r="K647" s="25"/>
    </row>
    <row r="648" spans="1:11" x14ac:dyDescent="0.2">
      <c r="A648" s="99" t="str">
        <f t="shared" si="48"/>
        <v>_</v>
      </c>
      <c r="B648" s="118"/>
      <c r="C648" s="118"/>
      <c r="D648" s="119"/>
      <c r="E648" s="119"/>
      <c r="F648" s="119"/>
      <c r="G648" s="119"/>
      <c r="H648" s="119"/>
      <c r="I648" s="119"/>
      <c r="J648" s="119"/>
      <c r="K648" s="25"/>
    </row>
    <row r="649" spans="1:11" x14ac:dyDescent="0.2">
      <c r="A649" s="99" t="str">
        <f t="shared" si="48"/>
        <v>_</v>
      </c>
      <c r="B649" s="118"/>
      <c r="C649" s="118"/>
      <c r="D649" s="119"/>
      <c r="E649" s="119"/>
      <c r="F649" s="119"/>
      <c r="G649" s="119"/>
      <c r="H649" s="119"/>
      <c r="I649" s="119"/>
      <c r="J649" s="119"/>
      <c r="K649" s="25"/>
    </row>
    <row r="650" spans="1:11" x14ac:dyDescent="0.2">
      <c r="A650" s="99" t="str">
        <f t="shared" si="48"/>
        <v>_</v>
      </c>
      <c r="B650" s="118"/>
      <c r="C650" s="118"/>
      <c r="D650" s="119"/>
      <c r="E650" s="119"/>
      <c r="F650" s="119"/>
      <c r="G650" s="119"/>
      <c r="H650" s="119"/>
      <c r="I650" s="119"/>
      <c r="J650" s="119"/>
      <c r="K650" s="25"/>
    </row>
    <row r="651" spans="1:11" x14ac:dyDescent="0.2">
      <c r="A651" s="99" t="str">
        <f t="shared" si="48"/>
        <v>_</v>
      </c>
      <c r="B651" s="118"/>
      <c r="C651" s="118"/>
      <c r="D651" s="119"/>
      <c r="E651" s="119"/>
      <c r="F651" s="119"/>
      <c r="G651" s="119"/>
      <c r="H651" s="119"/>
      <c r="I651" s="119"/>
      <c r="J651" s="119"/>
      <c r="K651" s="25"/>
    </row>
    <row r="652" spans="1:11" x14ac:dyDescent="0.2">
      <c r="A652" s="99" t="str">
        <f t="shared" si="48"/>
        <v>_</v>
      </c>
      <c r="B652" s="118"/>
      <c r="C652" s="118"/>
      <c r="D652" s="119"/>
      <c r="E652" s="119"/>
      <c r="F652" s="119"/>
      <c r="G652" s="119"/>
      <c r="H652" s="119"/>
      <c r="I652" s="119"/>
      <c r="J652" s="119"/>
      <c r="K652" s="25"/>
    </row>
    <row r="653" spans="1:11" x14ac:dyDescent="0.2">
      <c r="A653" s="99" t="str">
        <f t="shared" si="48"/>
        <v>_</v>
      </c>
      <c r="B653" s="118"/>
      <c r="C653" s="118"/>
      <c r="D653" s="119"/>
      <c r="E653" s="119"/>
      <c r="F653" s="119"/>
      <c r="G653" s="119"/>
      <c r="H653" s="119"/>
      <c r="I653" s="119"/>
      <c r="J653" s="119"/>
      <c r="K653" s="25"/>
    </row>
    <row r="654" spans="1:11" x14ac:dyDescent="0.2">
      <c r="A654" s="99" t="str">
        <f t="shared" si="48"/>
        <v>_</v>
      </c>
      <c r="B654" s="118"/>
      <c r="C654" s="118"/>
      <c r="D654" s="119"/>
      <c r="E654" s="119"/>
      <c r="F654" s="119"/>
      <c r="G654" s="119"/>
      <c r="H654" s="119"/>
      <c r="I654" s="119"/>
      <c r="J654" s="119"/>
      <c r="K654" s="25"/>
    </row>
    <row r="655" spans="1:11" x14ac:dyDescent="0.2">
      <c r="A655" s="99" t="str">
        <f t="shared" si="48"/>
        <v>_</v>
      </c>
      <c r="B655" s="118"/>
      <c r="C655" s="118"/>
      <c r="D655" s="119"/>
      <c r="E655" s="119"/>
      <c r="F655" s="119"/>
      <c r="G655" s="119"/>
      <c r="H655" s="119"/>
      <c r="I655" s="119"/>
      <c r="J655" s="119"/>
      <c r="K655" s="25"/>
    </row>
    <row r="656" spans="1:11" x14ac:dyDescent="0.2">
      <c r="A656" s="99" t="str">
        <f t="shared" si="48"/>
        <v>_</v>
      </c>
      <c r="B656" s="118"/>
      <c r="C656" s="118"/>
      <c r="D656" s="119"/>
      <c r="E656" s="119"/>
      <c r="F656" s="119"/>
      <c r="G656" s="119"/>
      <c r="H656" s="119"/>
      <c r="I656" s="119"/>
      <c r="J656" s="119"/>
      <c r="K656" s="25"/>
    </row>
    <row r="657" spans="1:11" x14ac:dyDescent="0.2">
      <c r="A657" s="99" t="str">
        <f t="shared" si="48"/>
        <v>_</v>
      </c>
      <c r="B657" s="118"/>
      <c r="C657" s="118"/>
      <c r="D657" s="119"/>
      <c r="E657" s="119"/>
      <c r="F657" s="119"/>
      <c r="G657" s="119"/>
      <c r="H657" s="119"/>
      <c r="I657" s="119"/>
      <c r="J657" s="119"/>
      <c r="K657" s="25"/>
    </row>
    <row r="658" spans="1:11" x14ac:dyDescent="0.2">
      <c r="A658" s="99" t="str">
        <f t="shared" si="48"/>
        <v>_</v>
      </c>
      <c r="B658" s="118"/>
      <c r="C658" s="118"/>
      <c r="D658" s="119"/>
      <c r="E658" s="119"/>
      <c r="F658" s="119"/>
      <c r="G658" s="119"/>
      <c r="H658" s="119"/>
      <c r="I658" s="119"/>
      <c r="J658" s="119"/>
      <c r="K658" s="25"/>
    </row>
    <row r="659" spans="1:11" x14ac:dyDescent="0.2">
      <c r="A659" s="99" t="str">
        <f t="shared" si="48"/>
        <v>_</v>
      </c>
      <c r="B659" s="118"/>
      <c r="C659" s="118"/>
      <c r="D659" s="119"/>
      <c r="E659" s="119"/>
      <c r="F659" s="119"/>
      <c r="G659" s="119"/>
      <c r="H659" s="119"/>
      <c r="I659" s="119"/>
      <c r="J659" s="119"/>
      <c r="K659" s="25"/>
    </row>
    <row r="660" spans="1:11" x14ac:dyDescent="0.2">
      <c r="A660" s="99" t="str">
        <f t="shared" si="48"/>
        <v>_</v>
      </c>
      <c r="B660" s="118"/>
      <c r="C660" s="118"/>
      <c r="D660" s="119"/>
      <c r="E660" s="119"/>
      <c r="F660" s="119"/>
      <c r="G660" s="119"/>
      <c r="H660" s="119"/>
      <c r="I660" s="119"/>
      <c r="J660" s="119"/>
      <c r="K660" s="25"/>
    </row>
    <row r="661" spans="1:11" x14ac:dyDescent="0.2">
      <c r="A661" s="99" t="str">
        <f t="shared" si="48"/>
        <v>_</v>
      </c>
      <c r="B661" s="118"/>
      <c r="C661" s="118"/>
      <c r="D661" s="119"/>
      <c r="E661" s="119"/>
      <c r="F661" s="119"/>
      <c r="G661" s="119"/>
      <c r="H661" s="119"/>
      <c r="I661" s="119"/>
      <c r="J661" s="119"/>
      <c r="K661" s="25"/>
    </row>
    <row r="662" spans="1:11" x14ac:dyDescent="0.2">
      <c r="A662" s="99" t="str">
        <f t="shared" si="48"/>
        <v>_</v>
      </c>
      <c r="B662" s="118"/>
      <c r="C662" s="118"/>
      <c r="D662" s="119"/>
      <c r="E662" s="119"/>
      <c r="F662" s="119"/>
      <c r="G662" s="119"/>
      <c r="H662" s="119"/>
      <c r="I662" s="119"/>
      <c r="J662" s="119"/>
      <c r="K662" s="25"/>
    </row>
    <row r="663" spans="1:11" x14ac:dyDescent="0.2">
      <c r="A663" s="99" t="str">
        <f t="shared" si="48"/>
        <v>_</v>
      </c>
      <c r="B663" s="118"/>
      <c r="C663" s="118"/>
      <c r="D663" s="119"/>
      <c r="E663" s="119"/>
      <c r="F663" s="119"/>
      <c r="G663" s="119"/>
      <c r="H663" s="119"/>
      <c r="I663" s="119"/>
      <c r="J663" s="119"/>
      <c r="K663" s="25"/>
    </row>
    <row r="664" spans="1:11" x14ac:dyDescent="0.2">
      <c r="A664" s="99" t="str">
        <f t="shared" si="48"/>
        <v>_</v>
      </c>
      <c r="B664" s="118"/>
      <c r="C664" s="118"/>
      <c r="D664" s="119"/>
      <c r="E664" s="119"/>
      <c r="F664" s="119"/>
      <c r="G664" s="119"/>
      <c r="H664" s="119"/>
      <c r="I664" s="119"/>
      <c r="J664" s="119"/>
      <c r="K664" s="25"/>
    </row>
    <row r="665" spans="1:11" x14ac:dyDescent="0.2">
      <c r="A665" s="99" t="str">
        <f t="shared" si="48"/>
        <v>_</v>
      </c>
      <c r="B665" s="118"/>
      <c r="C665" s="118"/>
      <c r="D665" s="119"/>
      <c r="E665" s="119"/>
      <c r="F665" s="119"/>
      <c r="G665" s="119"/>
      <c r="H665" s="119"/>
      <c r="I665" s="119"/>
      <c r="J665" s="119"/>
      <c r="K665" s="25"/>
    </row>
    <row r="666" spans="1:11" x14ac:dyDescent="0.2">
      <c r="A666" s="99" t="str">
        <f t="shared" si="48"/>
        <v>_</v>
      </c>
      <c r="B666" s="118"/>
      <c r="C666" s="118"/>
      <c r="D666" s="119"/>
      <c r="E666" s="119"/>
      <c r="F666" s="119"/>
      <c r="G666" s="119"/>
      <c r="H666" s="119"/>
      <c r="I666" s="119"/>
      <c r="J666" s="119"/>
      <c r="K666" s="25"/>
    </row>
    <row r="667" spans="1:11" x14ac:dyDescent="0.2">
      <c r="A667" s="99" t="str">
        <f t="shared" si="48"/>
        <v>_</v>
      </c>
      <c r="B667" s="118"/>
      <c r="C667" s="118"/>
      <c r="D667" s="119"/>
      <c r="E667" s="119"/>
      <c r="F667" s="119"/>
      <c r="G667" s="119"/>
      <c r="H667" s="119"/>
      <c r="I667" s="119"/>
      <c r="J667" s="119"/>
      <c r="K667" s="25"/>
    </row>
    <row r="668" spans="1:11" x14ac:dyDescent="0.2">
      <c r="A668" s="99" t="str">
        <f t="shared" si="48"/>
        <v>_</v>
      </c>
      <c r="B668" s="118"/>
      <c r="C668" s="118"/>
      <c r="D668" s="119"/>
      <c r="E668" s="119"/>
      <c r="F668" s="119"/>
      <c r="G668" s="119"/>
      <c r="H668" s="119"/>
      <c r="I668" s="119"/>
      <c r="J668" s="119"/>
      <c r="K668" s="25"/>
    </row>
    <row r="669" spans="1:11" x14ac:dyDescent="0.2">
      <c r="A669" s="99" t="str">
        <f t="shared" si="48"/>
        <v>_</v>
      </c>
      <c r="B669" s="118"/>
      <c r="C669" s="118"/>
      <c r="D669" s="119"/>
      <c r="E669" s="119"/>
      <c r="F669" s="119"/>
      <c r="G669" s="119"/>
      <c r="H669" s="119"/>
      <c r="I669" s="119"/>
      <c r="J669" s="119"/>
      <c r="K669" s="25"/>
    </row>
    <row r="670" spans="1:11" x14ac:dyDescent="0.2">
      <c r="A670" s="99" t="str">
        <f t="shared" si="48"/>
        <v>_</v>
      </c>
      <c r="B670" s="118"/>
      <c r="C670" s="118"/>
      <c r="D670" s="119"/>
      <c r="E670" s="119"/>
      <c r="F670" s="119"/>
      <c r="G670" s="119"/>
      <c r="H670" s="119"/>
      <c r="I670" s="119"/>
      <c r="J670" s="119"/>
      <c r="K670" s="25"/>
    </row>
    <row r="671" spans="1:11" x14ac:dyDescent="0.2">
      <c r="A671" s="99" t="str">
        <f t="shared" si="48"/>
        <v>_</v>
      </c>
      <c r="B671" s="118"/>
      <c r="C671" s="118"/>
      <c r="D671" s="119"/>
      <c r="E671" s="119"/>
      <c r="F671" s="119"/>
      <c r="G671" s="119"/>
      <c r="H671" s="119"/>
      <c r="I671" s="119"/>
      <c r="J671" s="119"/>
      <c r="K671" s="25"/>
    </row>
    <row r="672" spans="1:11" x14ac:dyDescent="0.2">
      <c r="A672" s="99" t="str">
        <f t="shared" si="48"/>
        <v>_</v>
      </c>
      <c r="B672" s="118"/>
      <c r="C672" s="118"/>
      <c r="D672" s="119"/>
      <c r="E672" s="119"/>
      <c r="F672" s="119"/>
      <c r="G672" s="119"/>
      <c r="H672" s="119"/>
      <c r="I672" s="119"/>
      <c r="J672" s="119"/>
      <c r="K672" s="25"/>
    </row>
    <row r="673" spans="1:11" x14ac:dyDescent="0.2">
      <c r="A673" s="99" t="str">
        <f t="shared" si="48"/>
        <v>_</v>
      </c>
      <c r="B673" s="118"/>
      <c r="C673" s="118"/>
      <c r="D673" s="119"/>
      <c r="E673" s="119"/>
      <c r="F673" s="119"/>
      <c r="G673" s="119"/>
      <c r="H673" s="119"/>
      <c r="I673" s="119"/>
      <c r="J673" s="119"/>
      <c r="K673" s="25"/>
    </row>
    <row r="674" spans="1:11" x14ac:dyDescent="0.2">
      <c r="A674" s="99" t="str">
        <f t="shared" si="48"/>
        <v>_</v>
      </c>
      <c r="B674" s="118"/>
      <c r="C674" s="118"/>
      <c r="D674" s="119"/>
      <c r="E674" s="119"/>
      <c r="F674" s="119"/>
      <c r="G674" s="119"/>
      <c r="H674" s="119"/>
      <c r="I674" s="119"/>
      <c r="J674" s="119"/>
      <c r="K674" s="25"/>
    </row>
    <row r="675" spans="1:11" x14ac:dyDescent="0.2">
      <c r="A675" s="99" t="str">
        <f t="shared" si="48"/>
        <v>_</v>
      </c>
      <c r="B675" s="118"/>
      <c r="C675" s="118"/>
      <c r="D675" s="119"/>
      <c r="E675" s="119"/>
      <c r="F675" s="119"/>
      <c r="G675" s="119"/>
      <c r="H675" s="119"/>
      <c r="I675" s="119"/>
      <c r="J675" s="119"/>
      <c r="K675" s="25"/>
    </row>
    <row r="676" spans="1:11" x14ac:dyDescent="0.2">
      <c r="A676" s="99" t="str">
        <f t="shared" si="48"/>
        <v>_</v>
      </c>
      <c r="B676" s="118"/>
      <c r="C676" s="118"/>
      <c r="D676" s="119"/>
      <c r="E676" s="119"/>
      <c r="F676" s="119"/>
      <c r="G676" s="119"/>
      <c r="H676" s="119"/>
      <c r="I676" s="119"/>
      <c r="J676" s="119"/>
      <c r="K676" s="25"/>
    </row>
    <row r="677" spans="1:11" x14ac:dyDescent="0.2">
      <c r="A677" s="99" t="str">
        <f t="shared" si="48"/>
        <v>_</v>
      </c>
      <c r="B677" s="118"/>
      <c r="C677" s="118"/>
      <c r="D677" s="119"/>
      <c r="E677" s="119"/>
      <c r="F677" s="119"/>
      <c r="G677" s="119"/>
      <c r="H677" s="119"/>
      <c r="I677" s="119"/>
      <c r="J677" s="119"/>
      <c r="K677" s="25"/>
    </row>
    <row r="678" spans="1:11" x14ac:dyDescent="0.2">
      <c r="A678" s="99" t="str">
        <f t="shared" si="48"/>
        <v>_</v>
      </c>
      <c r="B678" s="118"/>
      <c r="C678" s="118"/>
      <c r="D678" s="119"/>
      <c r="E678" s="119"/>
      <c r="F678" s="119"/>
      <c r="G678" s="119"/>
      <c r="H678" s="119"/>
      <c r="I678" s="119"/>
      <c r="J678" s="119"/>
      <c r="K678" s="25"/>
    </row>
    <row r="679" spans="1:11" x14ac:dyDescent="0.2">
      <c r="A679" s="99" t="str">
        <f t="shared" si="48"/>
        <v>_</v>
      </c>
      <c r="B679" s="118"/>
      <c r="C679" s="118"/>
      <c r="D679" s="119"/>
      <c r="E679" s="119"/>
      <c r="F679" s="119"/>
      <c r="G679" s="119"/>
      <c r="H679" s="119"/>
      <c r="I679" s="119"/>
      <c r="J679" s="119"/>
      <c r="K679" s="25"/>
    </row>
  </sheetData>
  <phoneticPr fontId="76" type="noConversion"/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AM3041"/>
  <sheetViews>
    <sheetView workbookViewId="0">
      <pane ySplit="4635" topLeftCell="A3011" activePane="bottomLeft"/>
      <selection activeCell="K11" sqref="K11"/>
      <selection pane="bottomLeft" activeCell="E3045" sqref="E3045"/>
    </sheetView>
  </sheetViews>
  <sheetFormatPr baseColWidth="10" defaultRowHeight="12.75" x14ac:dyDescent="0.2"/>
  <cols>
    <col min="1" max="1" width="16.140625" style="103" customWidth="1"/>
    <col min="2" max="4" width="9.42578125" style="116" customWidth="1"/>
    <col min="5" max="10" width="9.42578125" style="104" customWidth="1"/>
    <col min="11" max="12" width="7.42578125" style="104" customWidth="1"/>
    <col min="13" max="13" width="8.28515625" style="104" customWidth="1"/>
    <col min="14" max="14" width="14.85546875" style="104" customWidth="1"/>
    <col min="15" max="20" width="8.42578125" style="104" customWidth="1"/>
    <col min="21" max="21" width="4.85546875" style="104" customWidth="1"/>
    <col min="22" max="27" width="11.42578125" style="104" customWidth="1"/>
    <col min="28" max="28" width="3.140625" style="104" customWidth="1"/>
    <col min="29" max="29" width="11.42578125" style="104" customWidth="1"/>
    <col min="30" max="30" width="13.85546875" style="104" bestFit="1" customWidth="1"/>
    <col min="31" max="31" width="11.42578125" style="104" customWidth="1"/>
    <col min="32" max="32" width="4.7109375" style="104" customWidth="1"/>
    <col min="33" max="33" width="11.42578125" style="104"/>
    <col min="34" max="35" width="11.5703125" style="104" bestFit="1" customWidth="1"/>
    <col min="36" max="36" width="11.85546875" style="104" bestFit="1" customWidth="1"/>
    <col min="37" max="37" width="11.5703125" style="104" bestFit="1" customWidth="1"/>
    <col min="38" max="38" width="11.85546875" style="104" bestFit="1" customWidth="1"/>
    <col min="39" max="39" width="11.5703125" style="104" bestFit="1" customWidth="1"/>
    <col min="40" max="16384" width="11.42578125" style="104"/>
  </cols>
  <sheetData>
    <row r="1" spans="1:39" x14ac:dyDescent="0.2">
      <c r="B1" s="23" t="s">
        <v>1</v>
      </c>
      <c r="C1" s="24" t="s">
        <v>0</v>
      </c>
      <c r="D1" s="24" t="s">
        <v>13</v>
      </c>
      <c r="E1" s="23" t="s">
        <v>65</v>
      </c>
      <c r="F1" s="23" t="s">
        <v>66</v>
      </c>
      <c r="G1" s="23" t="s">
        <v>67</v>
      </c>
      <c r="H1" s="23" t="s">
        <v>68</v>
      </c>
      <c r="I1" s="23" t="s">
        <v>69</v>
      </c>
      <c r="J1" s="23" t="s">
        <v>94</v>
      </c>
      <c r="K1" s="23" t="s">
        <v>95</v>
      </c>
      <c r="L1" s="23"/>
      <c r="M1" s="104" t="s">
        <v>42</v>
      </c>
    </row>
    <row r="2" spans="1:39" x14ac:dyDescent="0.2">
      <c r="A2" s="103" t="str">
        <f>CONCATENATE(B2,"_",C2,"_",D2)</f>
        <v>2008_4_1_f4_1</v>
      </c>
      <c r="B2" s="23" t="s">
        <v>49</v>
      </c>
      <c r="C2" s="23">
        <v>1</v>
      </c>
      <c r="D2" s="23" t="s">
        <v>43</v>
      </c>
      <c r="E2" s="23">
        <v>0</v>
      </c>
      <c r="F2" s="23">
        <v>0</v>
      </c>
      <c r="G2" s="23">
        <v>6.959986142386973E-2</v>
      </c>
      <c r="H2" s="23">
        <v>6.2982851203880127E-2</v>
      </c>
      <c r="I2" s="23">
        <v>0</v>
      </c>
      <c r="J2" s="23">
        <v>6</v>
      </c>
      <c r="K2" s="23">
        <v>47.50457277240659</v>
      </c>
      <c r="L2" s="23"/>
      <c r="M2" s="105" t="s">
        <v>41</v>
      </c>
      <c r="N2" s="105">
        <f>hi!C36</f>
        <v>5</v>
      </c>
      <c r="O2" s="104" t="str">
        <f>CONCATENATE("Index ",VLOOKUP(N2,hi!A39:B46,2,FALSE))</f>
        <v>Index Région Zurich</v>
      </c>
      <c r="AC2" s="104" t="s">
        <v>91</v>
      </c>
    </row>
    <row r="3" spans="1:39" x14ac:dyDescent="0.2">
      <c r="A3" s="103" t="str">
        <f t="shared" ref="A3:A66" si="0">CONCATENATE(B3,"_",C3,"_",D3)</f>
        <v>2008_4_1_f4_2</v>
      </c>
      <c r="B3" s="23" t="s">
        <v>49</v>
      </c>
      <c r="C3" s="23">
        <v>1</v>
      </c>
      <c r="D3" s="23" t="s">
        <v>44</v>
      </c>
      <c r="E3" s="23">
        <v>0</v>
      </c>
      <c r="F3" s="23">
        <v>0</v>
      </c>
      <c r="G3" s="23">
        <v>5.3482274588541885E-2</v>
      </c>
      <c r="H3" s="23">
        <v>7.2820756866990105E-2</v>
      </c>
      <c r="I3" s="23">
        <v>0</v>
      </c>
      <c r="J3" s="23">
        <v>6</v>
      </c>
      <c r="K3" s="23">
        <v>57.655589123867067</v>
      </c>
      <c r="L3" s="23"/>
      <c r="M3" s="105" t="s">
        <v>13</v>
      </c>
      <c r="N3" s="106" t="str">
        <f>Fragen!C1</f>
        <v>f9_2</v>
      </c>
      <c r="AC3" s="105" t="s">
        <v>13</v>
      </c>
      <c r="AD3" s="106" t="str">
        <f>VLOOKUP(N3,AC38:AD45,2,FALSE)</f>
        <v>f4_2</v>
      </c>
    </row>
    <row r="4" spans="1:39" x14ac:dyDescent="0.2">
      <c r="A4" s="103" t="str">
        <f t="shared" si="0"/>
        <v>2008_4_1_f51_1</v>
      </c>
      <c r="B4" s="23" t="s">
        <v>49</v>
      </c>
      <c r="C4" s="23">
        <v>1</v>
      </c>
      <c r="D4" s="23" t="s">
        <v>310</v>
      </c>
      <c r="E4" s="23">
        <v>0</v>
      </c>
      <c r="F4" s="23">
        <v>1.7953789523257799E-2</v>
      </c>
      <c r="G4" s="23">
        <v>7.1210309145429931E-2</v>
      </c>
      <c r="H4" s="23">
        <v>4.0278773372953214E-2</v>
      </c>
      <c r="I4" s="23">
        <v>0</v>
      </c>
      <c r="J4" s="23">
        <v>6</v>
      </c>
      <c r="K4" s="23">
        <v>17.246978143774193</v>
      </c>
      <c r="L4" s="23"/>
      <c r="AC4" s="104" t="str">
        <f>IF(ISTEXT(VLOOKUP(AD3,Fragen!#REF!,2,FALSE)),VLOOKUP(AD3,Fragen!#REF!,2,FALSE),"kein zugehöriger Lag")</f>
        <v>kein zugehöriger Lag</v>
      </c>
    </row>
    <row r="5" spans="1:39" x14ac:dyDescent="0.2">
      <c r="A5" s="103" t="str">
        <f t="shared" si="0"/>
        <v>2008_4_1_f52_1</v>
      </c>
      <c r="B5" s="23" t="s">
        <v>49</v>
      </c>
      <c r="C5" s="23">
        <v>1</v>
      </c>
      <c r="D5" s="23" t="s">
        <v>311</v>
      </c>
      <c r="E5" s="23">
        <v>0</v>
      </c>
      <c r="F5" s="23">
        <v>2.3695837684624022E-2</v>
      </c>
      <c r="G5" s="23">
        <v>6.5468260984063706E-2</v>
      </c>
      <c r="H5" s="23">
        <v>4.0278773372953214E-2</v>
      </c>
      <c r="I5" s="23">
        <v>0</v>
      </c>
      <c r="J5" s="23">
        <v>6</v>
      </c>
      <c r="K5" s="23">
        <v>12.81100722409386</v>
      </c>
      <c r="L5" s="23"/>
      <c r="M5" s="98">
        <v>1</v>
      </c>
      <c r="N5" s="98">
        <v>2</v>
      </c>
      <c r="O5" s="98">
        <v>3</v>
      </c>
      <c r="P5" s="98">
        <v>4</v>
      </c>
      <c r="Q5" s="98">
        <v>5</v>
      </c>
      <c r="R5" s="98">
        <v>6</v>
      </c>
      <c r="S5" s="98">
        <v>7</v>
      </c>
      <c r="T5" s="98">
        <v>8</v>
      </c>
      <c r="U5" s="98">
        <v>9</v>
      </c>
      <c r="V5" s="98">
        <v>10</v>
      </c>
      <c r="W5" s="98">
        <v>11</v>
      </c>
      <c r="X5" s="98">
        <v>12</v>
      </c>
      <c r="Y5" s="98">
        <v>13</v>
      </c>
      <c r="Z5" s="98">
        <v>14</v>
      </c>
      <c r="AA5" s="98">
        <v>15</v>
      </c>
      <c r="AB5" s="98">
        <v>16</v>
      </c>
      <c r="AC5" s="98">
        <v>17</v>
      </c>
      <c r="AD5" s="98">
        <v>18</v>
      </c>
      <c r="AE5" s="98">
        <v>19</v>
      </c>
      <c r="AF5" s="98">
        <v>20</v>
      </c>
    </row>
    <row r="6" spans="1:39" x14ac:dyDescent="0.2">
      <c r="A6" s="103" t="str">
        <f t="shared" si="0"/>
        <v>2008_4_1_f9_1</v>
      </c>
      <c r="B6" s="23" t="s">
        <v>49</v>
      </c>
      <c r="C6" s="23">
        <v>1</v>
      </c>
      <c r="D6" s="23" t="s">
        <v>4</v>
      </c>
      <c r="E6" s="23">
        <v>0</v>
      </c>
      <c r="F6" s="23">
        <v>4.9575610601073967E-2</v>
      </c>
      <c r="G6" s="23">
        <v>5.9691668110168024E-2</v>
      </c>
      <c r="H6" s="23">
        <v>2.331543391650788E-2</v>
      </c>
      <c r="I6" s="23">
        <v>0</v>
      </c>
      <c r="J6" s="23">
        <v>6</v>
      </c>
      <c r="K6" s="23">
        <v>-19.806637052521562</v>
      </c>
      <c r="L6" s="23"/>
      <c r="V6" s="104" t="s">
        <v>84</v>
      </c>
      <c r="W6" s="104" t="s">
        <v>85</v>
      </c>
      <c r="X6" s="104" t="s">
        <v>86</v>
      </c>
      <c r="Y6" s="104" t="s">
        <v>87</v>
      </c>
      <c r="Z6" s="104" t="s">
        <v>88</v>
      </c>
    </row>
    <row r="7" spans="1:39" x14ac:dyDescent="0.2">
      <c r="A7" s="103" t="str">
        <f t="shared" si="0"/>
        <v>2008_4_1_f9_2</v>
      </c>
      <c r="B7" s="23" t="s">
        <v>49</v>
      </c>
      <c r="C7" s="23">
        <v>1</v>
      </c>
      <c r="D7" s="23" t="s">
        <v>5</v>
      </c>
      <c r="E7" s="23">
        <v>0</v>
      </c>
      <c r="F7" s="23">
        <v>2.7748508904671561E-2</v>
      </c>
      <c r="G7" s="23">
        <v>9.8554522550860446E-2</v>
      </c>
      <c r="H7" s="23">
        <v>0</v>
      </c>
      <c r="I7" s="23">
        <v>0</v>
      </c>
      <c r="J7" s="23">
        <v>6</v>
      </c>
      <c r="K7" s="23">
        <v>-21.969788519637458</v>
      </c>
      <c r="L7" s="23"/>
      <c r="M7" s="105"/>
      <c r="N7" s="105"/>
      <c r="O7" s="106" t="s">
        <v>2</v>
      </c>
      <c r="P7" s="106" t="s">
        <v>79</v>
      </c>
      <c r="Q7" s="106" t="s">
        <v>80</v>
      </c>
      <c r="R7" s="106" t="s">
        <v>81</v>
      </c>
      <c r="S7" s="106" t="s">
        <v>82</v>
      </c>
      <c r="T7" s="106" t="s">
        <v>83</v>
      </c>
      <c r="V7" s="106" t="s">
        <v>63</v>
      </c>
      <c r="W7" s="106" t="s">
        <v>62</v>
      </c>
      <c r="X7" s="106" t="s">
        <v>64</v>
      </c>
      <c r="Y7" s="106" t="s">
        <v>60</v>
      </c>
      <c r="Z7" s="106" t="s">
        <v>61</v>
      </c>
      <c r="AA7" s="106" t="s">
        <v>96</v>
      </c>
      <c r="AC7" s="106"/>
      <c r="AD7" s="106"/>
      <c r="AE7" s="106" t="s">
        <v>218</v>
      </c>
      <c r="AG7" s="106"/>
      <c r="AH7" s="106" t="s">
        <v>2</v>
      </c>
      <c r="AI7" s="106" t="s">
        <v>218</v>
      </c>
      <c r="AJ7" s="106"/>
      <c r="AK7" s="106"/>
      <c r="AL7" s="106"/>
      <c r="AM7" s="106"/>
    </row>
    <row r="8" spans="1:39" x14ac:dyDescent="0.2">
      <c r="A8" s="103" t="str">
        <f t="shared" si="0"/>
        <v>2008_4_1_InEI</v>
      </c>
      <c r="B8" s="23" t="s">
        <v>49</v>
      </c>
      <c r="C8" s="23">
        <v>1</v>
      </c>
      <c r="D8" s="23" t="s">
        <v>107</v>
      </c>
      <c r="E8" s="23">
        <v>0</v>
      </c>
      <c r="F8" s="23">
        <v>2.0488419137178289E-3</v>
      </c>
      <c r="G8" s="23">
        <v>3.4367005385578984E-3</v>
      </c>
      <c r="H8" s="23">
        <v>4.1860039318040873E-4</v>
      </c>
      <c r="I8" s="23">
        <v>0</v>
      </c>
      <c r="J8" s="23">
        <v>6</v>
      </c>
      <c r="K8" s="23">
        <v>-27.61182381947388</v>
      </c>
      <c r="L8" s="23"/>
      <c r="M8" s="182" t="s">
        <v>49</v>
      </c>
      <c r="N8" s="106" t="str">
        <f t="shared" ref="N8:N28" si="1">CONCATENATE(M8,"_",$N$2,"_",$N$3)</f>
        <v>2008_4_5_f9_2</v>
      </c>
      <c r="O8" s="107">
        <f t="shared" ref="O8:O28" si="2">IF(AA8&gt;2,IF(ISNUMBER(VLOOKUP($N8,$A$2:$K$5000,11,FALSE)),VLOOKUP($N8,$A$2:$K$5000,11,FALSE),#N/A),#N/A)</f>
        <v>-6.4998685688340867</v>
      </c>
      <c r="P8" s="107">
        <f t="shared" ref="P8:P35" si="3">IF(ISNUMBER(VLOOKUP($N8,$A$2:$K$5000,5,FALSE)),VLOOKUP($N8,$A$2:$K$5000,5,FALSE),#N/A)</f>
        <v>0</v>
      </c>
      <c r="Q8" s="107">
        <f t="shared" ref="Q8:Q35" si="4">IF(ISNUMBER(VLOOKUP($N8,$A$2:$K$5000,6,FALSE)),VLOOKUP($N8,$A$2:$K$5000,6,FALSE),#N/A)</f>
        <v>5.1818585110759048E-2</v>
      </c>
      <c r="R8" s="107">
        <f t="shared" ref="R8:R35" si="5">IF(ISNUMBER(VLOOKUP($N8,$A$2:$K$5000,7,FALSE)),VLOOKUP($N8,$A$2:$K$5000,7,FALSE),#N/A)</f>
        <v>0.23648048554154502</v>
      </c>
      <c r="S8" s="107">
        <f t="shared" ref="S8:S35" si="6">IF(ISNUMBER(VLOOKUP($N8,$A$2:$K$5000,8,FALSE)),VLOOKUP($N8,$A$2:$K$5000,8,FALSE),#N/A)</f>
        <v>3.1060624654019042E-2</v>
      </c>
      <c r="T8" s="107">
        <f t="shared" ref="T8:T35" si="7">IF(ISNUMBER(VLOOKUP($N8,$A$2:$K$5000,9,FALSE)),VLOOKUP($N8,$A$2:$K$5000,9,FALSE),#N/A)</f>
        <v>0</v>
      </c>
      <c r="V8" s="108">
        <f>IF(AA8&gt;2,-(P8/SUM($P8:$T8)),#N/A)</f>
        <v>0</v>
      </c>
      <c r="W8" s="108">
        <f>IF(AA8&gt;2,-(Q8/SUM($P8:$T8)),#N/A)</f>
        <v>-0.162257748464645</v>
      </c>
      <c r="X8" s="108">
        <f>IF(AA8&gt;2,R8/SUM($P8:$T8),#N/A)</f>
        <v>0.74048318875905084</v>
      </c>
      <c r="Y8" s="108">
        <f>IF(AA8&gt;2,S8/SUM($P8:$T8),#N/A)</f>
        <v>9.7259062776304139E-2</v>
      </c>
      <c r="Z8" s="108">
        <f>IF(AA8&gt;2,T8/SUM($P8:$T8),#N/A)</f>
        <v>0</v>
      </c>
      <c r="AA8" s="109">
        <f>IF(ISNUMBER(VLOOKUP($N8,$A$2:$L$5000,10,FALSE)),VLOOKUP($N8,$A$2:$L$5000,10,FALSE),#N/A)</f>
        <v>29</v>
      </c>
      <c r="AC8" s="106" t="str">
        <f>M10</f>
        <v>2009_4</v>
      </c>
      <c r="AD8" s="106" t="str">
        <f>CONCATENATE(AC8,"_",$N$2,"_",$AD$3)</f>
        <v>2009_4_5_f4_2</v>
      </c>
      <c r="AE8" s="110">
        <f>IF(ISNUMBER(VLOOKUP($AD8,$A$2:$K$5000,11,FALSE)),VLOOKUP($AD8,$A$2:$K$5000,11,FALSE),#N/A)</f>
        <v>29.02179111351218</v>
      </c>
      <c r="AG8" s="182" t="s">
        <v>49</v>
      </c>
      <c r="AH8" s="111">
        <f>IF(hi!$C$36=2,#N/A,VLOOKUP($AG8,$M$8:$O$28,3,FALSE))</f>
        <v>-6.4998685688340867</v>
      </c>
      <c r="AI8" s="111">
        <f>IF(hi!$C$36=2,#N/A,VLOOKUP(AG8,M8:AE28,19,FALSE))</f>
        <v>29.02179111351218</v>
      </c>
      <c r="AJ8" s="111">
        <f t="shared" ref="AJ8:AJ13" si="8">MIN($AH8,$AI8)+IF(AND($AH8&gt;$AI8,$AK$38=1),ABS($AH8-$AI8),0)</f>
        <v>-6.4998685688340867</v>
      </c>
      <c r="AK8" s="111">
        <f t="shared" ref="AK8:AK33" si="9">IF(CHOOSE($AK$38,$AI8&gt;$AH8,$AH8&gt;$AI8,1),ABS($AH8-$AI8),0)</f>
        <v>35.521659682346268</v>
      </c>
      <c r="AL8" s="111">
        <f t="shared" ref="AL8:AL13" si="10">MIN($AH8,$AI8)+IF(AND($AH8&gt;$AI8,$AM$38=1),ABS($AH8-$AI8),0)</f>
        <v>-6.4998685688340867</v>
      </c>
      <c r="AM8" s="111">
        <f t="shared" ref="AM8:AM33" si="11">IF(CHOOSE($AM$38,$AI8&gt;$AH8,$AH8&gt;$AI8,1),ABS($AH8-$AI8),0)</f>
        <v>0</v>
      </c>
    </row>
    <row r="9" spans="1:39" x14ac:dyDescent="0.2">
      <c r="A9" s="103" t="str">
        <f t="shared" si="0"/>
        <v>2008_4_1_lagE</v>
      </c>
      <c r="B9" s="23" t="s">
        <v>49</v>
      </c>
      <c r="C9" s="23">
        <v>1</v>
      </c>
      <c r="D9" s="23" t="s">
        <v>226</v>
      </c>
      <c r="E9" s="23">
        <v>0</v>
      </c>
      <c r="F9" s="23">
        <v>0</v>
      </c>
      <c r="G9" s="23">
        <v>2.8249061491148271E-3</v>
      </c>
      <c r="H9" s="23">
        <v>3.0792366963413088E-3</v>
      </c>
      <c r="I9" s="23">
        <v>0</v>
      </c>
      <c r="J9" s="23">
        <v>6</v>
      </c>
      <c r="K9" s="23">
        <v>52.153831249376161</v>
      </c>
      <c r="L9" s="23"/>
      <c r="M9" s="182" t="s">
        <v>50</v>
      </c>
      <c r="N9" s="106" t="str">
        <f t="shared" si="1"/>
        <v>2009_2_5_f9_2</v>
      </c>
      <c r="O9" s="107">
        <f t="shared" si="2"/>
        <v>-18.40985174557628</v>
      </c>
      <c r="P9" s="107">
        <f t="shared" si="3"/>
        <v>0</v>
      </c>
      <c r="Q9" s="107">
        <f t="shared" si="4"/>
        <v>9.1922659449056365E-2</v>
      </c>
      <c r="R9" s="107">
        <f t="shared" si="5"/>
        <v>0.19406403546119175</v>
      </c>
      <c r="S9" s="107">
        <f t="shared" si="6"/>
        <v>3.3166947112129426E-2</v>
      </c>
      <c r="T9" s="107">
        <f t="shared" si="7"/>
        <v>0</v>
      </c>
      <c r="V9" s="108">
        <f t="shared" ref="V9:V28" si="12">IF(AA9&gt;2,-(P9/SUM($P9:$T9)),#N/A)</f>
        <v>0</v>
      </c>
      <c r="W9" s="108">
        <f t="shared" ref="W9:W28" si="13">IF(AA9&gt;2,-(Q9/SUM($P9:$T9)),#N/A)</f>
        <v>-0.28802008608321378</v>
      </c>
      <c r="X9" s="108">
        <f t="shared" ref="X9:X28" si="14">IF(AA9&gt;2,R9/SUM($P9:$T9),#N/A)</f>
        <v>0.60805834528933533</v>
      </c>
      <c r="Y9" s="108">
        <f t="shared" ref="Y9:Y28" si="15">IF(AA9&gt;2,S9/SUM($P9:$T9),#N/A)</f>
        <v>0.10392156862745097</v>
      </c>
      <c r="Z9" s="108">
        <f t="shared" ref="Z9:Z28" si="16">IF(AA9&gt;2,T9/SUM($P9:$T9),#N/A)</f>
        <v>0</v>
      </c>
      <c r="AA9" s="109">
        <f t="shared" ref="AA9:AA35" si="17">IF(ISNUMBER(VLOOKUP($N9,$A$2:$L$5000,10,FALSE)),VLOOKUP($N9,$A$2:$L$5000,10,FALSE),#N/A)</f>
        <v>28</v>
      </c>
      <c r="AC9" s="106" t="str">
        <f t="shared" ref="AC9:AC26" si="18">M11</f>
        <v>2010_2</v>
      </c>
      <c r="AD9" s="106" t="str">
        <f>CONCATENATE(AC9,"_",$N$2,"_",$AD$3)</f>
        <v>2010_2_5_f4_2</v>
      </c>
      <c r="AE9" s="110">
        <f t="shared" ref="AE9:AE33" si="19">IF(ISNUMBER(VLOOKUP($AD9,$A$2:$K$5000,11,FALSE)),VLOOKUP($AD9,$A$2:$K$5000,11,FALSE),#N/A)</f>
        <v>55.14780675373099</v>
      </c>
      <c r="AG9" s="182" t="s">
        <v>50</v>
      </c>
      <c r="AH9" s="111">
        <f>IF(hi!$C$36=2,#N/A,VLOOKUP($AG9,$M$8:$O$28,3,FALSE))</f>
        <v>-18.40985174557628</v>
      </c>
      <c r="AI9" s="111">
        <f>IF(hi!$C$36=2,#N/A,VLOOKUP(AG9,M9:AE29,19,FALSE))</f>
        <v>55.14780675373099</v>
      </c>
      <c r="AJ9" s="111">
        <f t="shared" si="8"/>
        <v>-18.40985174557628</v>
      </c>
      <c r="AK9" s="111">
        <f t="shared" si="9"/>
        <v>73.557658499307266</v>
      </c>
      <c r="AL9" s="111">
        <f t="shared" si="10"/>
        <v>-18.40985174557628</v>
      </c>
      <c r="AM9" s="111">
        <f t="shared" si="11"/>
        <v>0</v>
      </c>
    </row>
    <row r="10" spans="1:39" x14ac:dyDescent="0.2">
      <c r="A10" s="103" t="str">
        <f t="shared" si="0"/>
        <v>2008_4_2_f4_1</v>
      </c>
      <c r="B10" s="23" t="s">
        <v>49</v>
      </c>
      <c r="C10" s="23">
        <v>2</v>
      </c>
      <c r="D10" s="23" t="s">
        <v>43</v>
      </c>
      <c r="E10" s="23">
        <v>0</v>
      </c>
      <c r="F10" s="23">
        <v>0</v>
      </c>
      <c r="G10" s="23">
        <v>0</v>
      </c>
      <c r="H10" s="23">
        <v>0</v>
      </c>
      <c r="I10" s="23">
        <v>0</v>
      </c>
      <c r="J10" s="23">
        <v>0</v>
      </c>
      <c r="K10" s="23" t="e">
        <v>#NULL!</v>
      </c>
      <c r="L10" s="23"/>
      <c r="M10" s="182" t="s">
        <v>51</v>
      </c>
      <c r="N10" s="106" t="str">
        <f t="shared" si="1"/>
        <v>2009_4_5_f9_2</v>
      </c>
      <c r="O10" s="107">
        <f t="shared" si="2"/>
        <v>-8.2540593366985515</v>
      </c>
      <c r="P10" s="107">
        <f t="shared" si="3"/>
        <v>3.5776955375440116E-3</v>
      </c>
      <c r="Q10" s="107">
        <f t="shared" si="4"/>
        <v>0.36195930386129466</v>
      </c>
      <c r="R10" s="107">
        <f t="shared" si="5"/>
        <v>0.73963971012732621</v>
      </c>
      <c r="S10" s="107">
        <f t="shared" si="6"/>
        <v>0.25670423378064833</v>
      </c>
      <c r="T10" s="107">
        <f t="shared" si="7"/>
        <v>0</v>
      </c>
      <c r="V10" s="108">
        <f t="shared" si="12"/>
        <v>-2.6270251853711454E-3</v>
      </c>
      <c r="W10" s="108">
        <f t="shared" si="13"/>
        <v>-0.26577896228022196</v>
      </c>
      <c r="X10" s="108">
        <f t="shared" si="14"/>
        <v>0.54310159325042806</v>
      </c>
      <c r="Y10" s="108">
        <f t="shared" si="15"/>
        <v>0.18849241928397872</v>
      </c>
      <c r="Z10" s="108">
        <f t="shared" si="16"/>
        <v>0</v>
      </c>
      <c r="AA10" s="109">
        <f t="shared" si="17"/>
        <v>99.2</v>
      </c>
      <c r="AC10" s="106" t="str">
        <f t="shared" si="18"/>
        <v>2010_4</v>
      </c>
      <c r="AD10" s="106" t="str">
        <f t="shared" ref="AD10:AD26" si="20">CONCATENATE(AC10,"_",$N$2,"_",$AD$3)</f>
        <v>2010_4_5_f4_2</v>
      </c>
      <c r="AE10" s="110">
        <f t="shared" si="19"/>
        <v>64.763829057537521</v>
      </c>
      <c r="AG10" s="182" t="s">
        <v>51</v>
      </c>
      <c r="AH10" s="111">
        <f>IF(hi!$C$36=2,#N/A,VLOOKUP($AG10,$M$8:$O$28,3,FALSE))</f>
        <v>-8.2540593366985515</v>
      </c>
      <c r="AI10" s="111">
        <f>IF(hi!$C$36=2,#N/A,VLOOKUP(AG10,M10:AE30,19,FALSE))</f>
        <v>64.763829057537521</v>
      </c>
      <c r="AJ10" s="111">
        <f t="shared" si="8"/>
        <v>-8.2540593366985515</v>
      </c>
      <c r="AK10" s="111">
        <f t="shared" si="9"/>
        <v>73.017888394236067</v>
      </c>
      <c r="AL10" s="111">
        <f t="shared" si="10"/>
        <v>-8.2540593366985515</v>
      </c>
      <c r="AM10" s="111">
        <f t="shared" si="11"/>
        <v>0</v>
      </c>
    </row>
    <row r="11" spans="1:39" x14ac:dyDescent="0.2">
      <c r="A11" s="103" t="str">
        <f t="shared" si="0"/>
        <v>2008_4_2_f4_2</v>
      </c>
      <c r="B11" s="23" t="s">
        <v>49</v>
      </c>
      <c r="C11" s="23">
        <v>2</v>
      </c>
      <c r="D11" s="23" t="s">
        <v>44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 t="e">
        <v>#NULL!</v>
      </c>
      <c r="L11" s="23"/>
      <c r="M11" s="182" t="s">
        <v>52</v>
      </c>
      <c r="N11" s="106" t="str">
        <f t="shared" si="1"/>
        <v>2010_2_5_f9_2</v>
      </c>
      <c r="O11" s="107">
        <f t="shared" si="2"/>
        <v>22.772208276486438</v>
      </c>
      <c r="P11" s="107">
        <f t="shared" si="3"/>
        <v>0</v>
      </c>
      <c r="Q11" s="107">
        <f t="shared" si="4"/>
        <v>0.27215059847345779</v>
      </c>
      <c r="R11" s="107">
        <f t="shared" si="5"/>
        <v>1.3533427057483569</v>
      </c>
      <c r="S11" s="107">
        <f t="shared" si="6"/>
        <v>0.74960658378780509</v>
      </c>
      <c r="T11" s="107">
        <f t="shared" si="7"/>
        <v>3.5776955375440116E-2</v>
      </c>
      <c r="V11" s="108">
        <f t="shared" si="12"/>
        <v>0</v>
      </c>
      <c r="W11" s="108">
        <f t="shared" si="13"/>
        <v>-0.11288448815632451</v>
      </c>
      <c r="X11" s="108">
        <f t="shared" si="14"/>
        <v>0.56134875137303075</v>
      </c>
      <c r="Y11" s="108">
        <f t="shared" si="15"/>
        <v>0.3109269500201009</v>
      </c>
      <c r="Z11" s="108">
        <f t="shared" si="16"/>
        <v>1.4839810450543991E-2</v>
      </c>
      <c r="AA11" s="109">
        <f t="shared" si="17"/>
        <v>172</v>
      </c>
      <c r="AC11" s="106" t="str">
        <f t="shared" si="18"/>
        <v>2011_2</v>
      </c>
      <c r="AD11" s="106" t="str">
        <f t="shared" si="20"/>
        <v>2011_2_5_f4_2</v>
      </c>
      <c r="AE11" s="110">
        <f t="shared" si="19"/>
        <v>75.554306075962813</v>
      </c>
      <c r="AG11" s="182" t="s">
        <v>52</v>
      </c>
      <c r="AH11" s="111">
        <f>IF(hi!$C$36=2,#N/A,VLOOKUP($AG11,$M$8:$O$28,3,FALSE))</f>
        <v>22.772208276486438</v>
      </c>
      <c r="AI11" s="111">
        <f>IF(hi!$C$36=2,#N/A,VLOOKUP(AG11,M11:AE31,19,FALSE))</f>
        <v>75.554306075962813</v>
      </c>
      <c r="AJ11" s="111">
        <f t="shared" si="8"/>
        <v>22.772208276486438</v>
      </c>
      <c r="AK11" s="111">
        <f t="shared" si="9"/>
        <v>52.782097799476375</v>
      </c>
      <c r="AL11" s="111">
        <f t="shared" si="10"/>
        <v>22.772208276486438</v>
      </c>
      <c r="AM11" s="111">
        <f t="shared" si="11"/>
        <v>0</v>
      </c>
    </row>
    <row r="12" spans="1:39" x14ac:dyDescent="0.2">
      <c r="A12" s="103" t="str">
        <f t="shared" si="0"/>
        <v>2008_4_2_f51_1</v>
      </c>
      <c r="B12" s="23" t="s">
        <v>49</v>
      </c>
      <c r="C12" s="23">
        <v>2</v>
      </c>
      <c r="D12" s="23" t="s">
        <v>310</v>
      </c>
      <c r="E12" s="23">
        <v>0</v>
      </c>
      <c r="F12" s="23">
        <v>0</v>
      </c>
      <c r="G12" s="23">
        <v>0</v>
      </c>
      <c r="H12" s="23">
        <v>0</v>
      </c>
      <c r="I12" s="23">
        <v>0</v>
      </c>
      <c r="J12" s="23">
        <v>0</v>
      </c>
      <c r="K12" s="23" t="e">
        <v>#NULL!</v>
      </c>
      <c r="L12" s="23"/>
      <c r="M12" s="182" t="s">
        <v>53</v>
      </c>
      <c r="N12" s="106" t="str">
        <f t="shared" si="1"/>
        <v>2010_4_5_f9_2</v>
      </c>
      <c r="O12" s="107">
        <f t="shared" si="2"/>
        <v>38.203365787733432</v>
      </c>
      <c r="P12" s="107">
        <f t="shared" si="3"/>
        <v>0</v>
      </c>
      <c r="Q12" s="107">
        <f t="shared" si="4"/>
        <v>0.20475591141703464</v>
      </c>
      <c r="R12" s="107">
        <f t="shared" si="5"/>
        <v>1.6246521497758113</v>
      </c>
      <c r="S12" s="107">
        <f t="shared" si="6"/>
        <v>1.3763397785573057</v>
      </c>
      <c r="T12" s="107">
        <f t="shared" si="7"/>
        <v>3.2831156575329222E-2</v>
      </c>
      <c r="V12" s="108">
        <f t="shared" si="12"/>
        <v>0</v>
      </c>
      <c r="W12" s="108">
        <f t="shared" si="13"/>
        <v>-6.3223997824154485E-2</v>
      </c>
      <c r="X12" s="108">
        <f t="shared" si="14"/>
        <v>0.50165586561858</v>
      </c>
      <c r="Y12" s="108">
        <f t="shared" si="15"/>
        <v>0.42498261741304205</v>
      </c>
      <c r="Z12" s="108">
        <f t="shared" si="16"/>
        <v>1.0137519144223355E-2</v>
      </c>
      <c r="AA12" s="109">
        <f t="shared" si="17"/>
        <v>229.29893071000853</v>
      </c>
      <c r="AC12" s="106" t="str">
        <f t="shared" si="18"/>
        <v>2011_4</v>
      </c>
      <c r="AD12" s="106" t="str">
        <f t="shared" si="20"/>
        <v>2011_4_5_f4_2</v>
      </c>
      <c r="AE12" s="110">
        <f t="shared" si="19"/>
        <v>87.793218550420576</v>
      </c>
      <c r="AG12" s="182" t="s">
        <v>53</v>
      </c>
      <c r="AH12" s="111">
        <f>IF(hi!$C$36=2,#N/A,VLOOKUP($AG12,$M$8:$O$28,3,FALSE))</f>
        <v>38.203365787733432</v>
      </c>
      <c r="AI12" s="111">
        <f>IF(hi!$C$36=2,#N/A,VLOOKUP(AG12,M12:AE32,19,FALSE))</f>
        <v>87.793218550420576</v>
      </c>
      <c r="AJ12" s="111">
        <f t="shared" si="8"/>
        <v>38.203365787733432</v>
      </c>
      <c r="AK12" s="111">
        <f t="shared" si="9"/>
        <v>49.589852762687144</v>
      </c>
      <c r="AL12" s="111">
        <f t="shared" si="10"/>
        <v>38.203365787733432</v>
      </c>
      <c r="AM12" s="111">
        <f t="shared" si="11"/>
        <v>0</v>
      </c>
    </row>
    <row r="13" spans="1:39" x14ac:dyDescent="0.2">
      <c r="A13" s="103" t="str">
        <f t="shared" si="0"/>
        <v>2008_4_2_f52_1</v>
      </c>
      <c r="B13" s="23" t="s">
        <v>49</v>
      </c>
      <c r="C13" s="23">
        <v>2</v>
      </c>
      <c r="D13" s="23" t="s">
        <v>311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 t="e">
        <v>#NULL!</v>
      </c>
      <c r="L13" s="23"/>
      <c r="M13" s="182" t="s">
        <v>54</v>
      </c>
      <c r="N13" s="106" t="str">
        <f t="shared" si="1"/>
        <v>2011_2_5_f9_2</v>
      </c>
      <c r="O13" s="107">
        <f t="shared" si="2"/>
        <v>42.62990451588972</v>
      </c>
      <c r="P13" s="107">
        <f t="shared" si="3"/>
        <v>0</v>
      </c>
      <c r="Q13" s="107">
        <f t="shared" si="4"/>
        <v>0.11242547319526797</v>
      </c>
      <c r="R13" s="107">
        <f t="shared" si="5"/>
        <v>1.2750896220049321</v>
      </c>
      <c r="S13" s="107">
        <f t="shared" si="6"/>
        <v>1.1301641044259658</v>
      </c>
      <c r="T13" s="107">
        <f t="shared" si="7"/>
        <v>3.5296164379567098E-2</v>
      </c>
      <c r="V13" s="108">
        <f t="shared" si="12"/>
        <v>0</v>
      </c>
      <c r="W13" s="108">
        <f t="shared" si="13"/>
        <v>-4.4037038030350341E-2</v>
      </c>
      <c r="X13" s="108">
        <f t="shared" si="14"/>
        <v>0.49945238014528243</v>
      </c>
      <c r="Y13" s="108">
        <f t="shared" si="15"/>
        <v>0.4426850804594869</v>
      </c>
      <c r="Z13" s="108">
        <f t="shared" si="16"/>
        <v>1.3825501364880321E-2</v>
      </c>
      <c r="AA13" s="109">
        <f t="shared" si="17"/>
        <v>184.71918387456549</v>
      </c>
      <c r="AC13" s="106" t="str">
        <f t="shared" si="18"/>
        <v>2012_2</v>
      </c>
      <c r="AD13" s="106" t="str">
        <f t="shared" si="20"/>
        <v>2012_2_5_f4_2</v>
      </c>
      <c r="AE13" s="110">
        <f t="shared" si="19"/>
        <v>99.221234035057734</v>
      </c>
      <c r="AG13" s="182" t="s">
        <v>54</v>
      </c>
      <c r="AH13" s="111">
        <f>IF(hi!$C$36=2,#N/A,VLOOKUP($AG13,$M$8:$O$28,3,FALSE))</f>
        <v>42.62990451588972</v>
      </c>
      <c r="AI13" s="111">
        <f>IF(hi!$C$36=2,#N/A,VLOOKUP(AG13,M13:AE33,19,FALSE))</f>
        <v>99.221234035057734</v>
      </c>
      <c r="AJ13" s="111">
        <f t="shared" si="8"/>
        <v>42.62990451588972</v>
      </c>
      <c r="AK13" s="111">
        <f t="shared" si="9"/>
        <v>56.591329519168013</v>
      </c>
      <c r="AL13" s="111">
        <f t="shared" si="10"/>
        <v>42.62990451588972</v>
      </c>
      <c r="AM13" s="111">
        <f t="shared" si="11"/>
        <v>0</v>
      </c>
    </row>
    <row r="14" spans="1:39" x14ac:dyDescent="0.2">
      <c r="A14" s="103" t="str">
        <f t="shared" si="0"/>
        <v>2008_4_2_f9_1</v>
      </c>
      <c r="B14" s="23" t="s">
        <v>49</v>
      </c>
      <c r="C14" s="23">
        <v>2</v>
      </c>
      <c r="D14" s="23" t="s">
        <v>4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 t="e">
        <v>#NULL!</v>
      </c>
      <c r="L14" s="23"/>
      <c r="M14" s="182" t="s">
        <v>55</v>
      </c>
      <c r="N14" s="106" t="str">
        <f t="shared" si="1"/>
        <v>2011_4_5_f9_2</v>
      </c>
      <c r="O14" s="107">
        <f t="shared" si="2"/>
        <v>39.344523098547214</v>
      </c>
      <c r="P14" s="107">
        <f t="shared" si="3"/>
        <v>0</v>
      </c>
      <c r="Q14" s="107">
        <f t="shared" si="4"/>
        <v>0.13334700112522721</v>
      </c>
      <c r="R14" s="107">
        <f t="shared" si="5"/>
        <v>1.3349433554080055</v>
      </c>
      <c r="S14" s="107">
        <f t="shared" si="6"/>
        <v>0.98273658620338467</v>
      </c>
      <c r="T14" s="107">
        <f t="shared" si="7"/>
        <v>7.1553910750880231E-2</v>
      </c>
      <c r="V14" s="108">
        <f t="shared" si="12"/>
        <v>0</v>
      </c>
      <c r="W14" s="108">
        <f t="shared" si="13"/>
        <v>-5.2861338791529086E-2</v>
      </c>
      <c r="X14" s="108">
        <f t="shared" si="14"/>
        <v>0.52919745012828057</v>
      </c>
      <c r="Y14" s="108">
        <f t="shared" si="15"/>
        <v>0.38957585238337944</v>
      </c>
      <c r="Z14" s="108">
        <f t="shared" si="16"/>
        <v>2.836535869681089E-2</v>
      </c>
      <c r="AA14" s="109">
        <f t="shared" si="17"/>
        <v>176.51559597951982</v>
      </c>
      <c r="AC14" s="106" t="str">
        <f t="shared" si="18"/>
        <v>2012_4</v>
      </c>
      <c r="AD14" s="106" t="str">
        <f t="shared" si="20"/>
        <v>2012_4_5_f4_2</v>
      </c>
      <c r="AE14" s="110">
        <f t="shared" si="19"/>
        <v>79.399359994372418</v>
      </c>
      <c r="AG14" s="182" t="s">
        <v>55</v>
      </c>
      <c r="AH14" s="111">
        <f>IF(hi!$C$36=2,#N/A,VLOOKUP($AG14,$M$8:$O$28,3,FALSE))</f>
        <v>39.344523098547214</v>
      </c>
      <c r="AI14" s="111">
        <f>IF(hi!$C$36=2,#N/A,VLOOKUP(AG14,M14:AE34,19,FALSE))</f>
        <v>79.399359994372418</v>
      </c>
      <c r="AJ14" s="111">
        <f>IF(ISNUMBER(AJ13),MIN($AH14,$AI14)+IF(AND($AH14&gt;$AI14,$AK$38=1),ABS($AH14-$AI14),0),10000000)</f>
        <v>39.344523098547214</v>
      </c>
      <c r="AK14" s="111">
        <f t="shared" si="9"/>
        <v>40.054836895825204</v>
      </c>
      <c r="AL14" s="111">
        <f>IF(ISNUMBER(AL13),MIN($AH14,$AI14)+IF(AND($AH14&gt;$AI14,$AM$38=1),ABS($AH14-$AI14),0),10000000)</f>
        <v>39.344523098547214</v>
      </c>
      <c r="AM14" s="111">
        <f t="shared" si="11"/>
        <v>0</v>
      </c>
    </row>
    <row r="15" spans="1:39" x14ac:dyDescent="0.2">
      <c r="A15" s="103" t="str">
        <f t="shared" si="0"/>
        <v>2008_4_2_f9_2</v>
      </c>
      <c r="B15" s="23" t="s">
        <v>49</v>
      </c>
      <c r="C15" s="23">
        <v>2</v>
      </c>
      <c r="D15" s="23" t="s">
        <v>5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 t="e">
        <v>#NULL!</v>
      </c>
      <c r="L15" s="23"/>
      <c r="M15" s="182" t="s">
        <v>56</v>
      </c>
      <c r="N15" s="106" t="str">
        <f t="shared" si="1"/>
        <v>2012_2_5_f9_2</v>
      </c>
      <c r="O15" s="107">
        <f t="shared" si="2"/>
        <v>50.730326787646639</v>
      </c>
      <c r="P15" s="107">
        <f t="shared" si="3"/>
        <v>0</v>
      </c>
      <c r="Q15" s="107">
        <f t="shared" si="4"/>
        <v>0.14025360193895872</v>
      </c>
      <c r="R15" s="107">
        <f t="shared" si="5"/>
        <v>1.2062801330073865</v>
      </c>
      <c r="S15" s="107">
        <f t="shared" si="6"/>
        <v>1.5085311124722776</v>
      </c>
      <c r="T15" s="107">
        <f t="shared" si="7"/>
        <v>5.366543306316017E-2</v>
      </c>
      <c r="V15" s="108">
        <f t="shared" si="12"/>
        <v>0</v>
      </c>
      <c r="W15" s="108">
        <f t="shared" si="13"/>
        <v>-4.8218153082151036E-2</v>
      </c>
      <c r="X15" s="108">
        <f t="shared" si="14"/>
        <v>0.4147102057216478</v>
      </c>
      <c r="Y15" s="108">
        <f t="shared" si="15"/>
        <v>0.51862186143378486</v>
      </c>
      <c r="Z15" s="108">
        <f t="shared" si="16"/>
        <v>1.8449779762416258E-2</v>
      </c>
      <c r="AA15" s="109">
        <f t="shared" si="17"/>
        <v>206.75256545150717</v>
      </c>
      <c r="AC15" s="106" t="str">
        <f t="shared" si="18"/>
        <v>2013_2</v>
      </c>
      <c r="AD15" s="106" t="str">
        <f t="shared" si="20"/>
        <v>2013_2_5_f4_2</v>
      </c>
      <c r="AE15" s="110">
        <f t="shared" si="19"/>
        <v>71.741000118368888</v>
      </c>
      <c r="AG15" s="182" t="s">
        <v>56</v>
      </c>
      <c r="AH15" s="111">
        <f>IF(hi!$C$36=2,#N/A,VLOOKUP($AG15,$M$8:$O$28,3,FALSE))</f>
        <v>50.730326787646639</v>
      </c>
      <c r="AI15" s="111">
        <f>IF(hi!$C$36=2,#N/A,VLOOKUP(AG15,M15:AE35,19,FALSE))</f>
        <v>71.741000118368888</v>
      </c>
      <c r="AJ15" s="111">
        <f>MIN($AH15,$AI15)+IF(AND($AH15&gt;$AI15,$AK$38=1),ABS($AH15-$AI15),0)</f>
        <v>50.730326787646639</v>
      </c>
      <c r="AK15" s="111">
        <f t="shared" si="9"/>
        <v>21.010673330722248</v>
      </c>
      <c r="AL15" s="111">
        <f>MIN($AH15,$AI15)+IF(AND($AH15&gt;$AI15,$AM$38=1),ABS($AH15-$AI15),0)</f>
        <v>50.730326787646639</v>
      </c>
      <c r="AM15" s="111">
        <f t="shared" si="11"/>
        <v>0</v>
      </c>
    </row>
    <row r="16" spans="1:39" x14ac:dyDescent="0.2">
      <c r="A16" s="103" t="str">
        <f t="shared" si="0"/>
        <v>2008_4_2_InEI</v>
      </c>
      <c r="B16" s="23" t="s">
        <v>49</v>
      </c>
      <c r="C16" s="23">
        <v>2</v>
      </c>
      <c r="D16" s="23" t="s">
        <v>107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 t="e">
        <v>#NULL!</v>
      </c>
      <c r="L16" s="23"/>
      <c r="M16" s="182" t="s">
        <v>57</v>
      </c>
      <c r="N16" s="106" t="str">
        <f t="shared" si="1"/>
        <v>2012_4_5_f9_2</v>
      </c>
      <c r="O16" s="107">
        <f t="shared" si="2"/>
        <v>29.601351155467071</v>
      </c>
      <c r="P16" s="107">
        <f t="shared" si="3"/>
        <v>0</v>
      </c>
      <c r="Q16" s="107">
        <f t="shared" si="4"/>
        <v>0.25356847480481298</v>
      </c>
      <c r="R16" s="107">
        <f t="shared" si="5"/>
        <v>1.4647612011466957</v>
      </c>
      <c r="S16" s="107">
        <f t="shared" si="6"/>
        <v>1.0827157746664784</v>
      </c>
      <c r="T16" s="107">
        <f t="shared" si="7"/>
        <v>0</v>
      </c>
      <c r="V16" s="108">
        <f t="shared" si="12"/>
        <v>0</v>
      </c>
      <c r="W16" s="108">
        <f t="shared" si="13"/>
        <v>-9.0526369270041249E-2</v>
      </c>
      <c r="X16" s="108">
        <f t="shared" si="14"/>
        <v>0.52293374990524677</v>
      </c>
      <c r="Y16" s="108">
        <f t="shared" si="15"/>
        <v>0.38653988082471197</v>
      </c>
      <c r="Z16" s="108">
        <f t="shared" si="16"/>
        <v>0</v>
      </c>
      <c r="AA16" s="109">
        <f t="shared" si="17"/>
        <v>194.0824719935631</v>
      </c>
      <c r="AC16" s="106" t="str">
        <f t="shared" si="18"/>
        <v>2013_4</v>
      </c>
      <c r="AD16" s="106" t="str">
        <f t="shared" si="20"/>
        <v>2013_4_5_f4_2</v>
      </c>
      <c r="AE16" s="110">
        <f t="shared" si="19"/>
        <v>34.819674562609578</v>
      </c>
      <c r="AG16" s="182" t="s">
        <v>57</v>
      </c>
      <c r="AH16" s="111">
        <f>IF(hi!$C$36=2,#N/A,VLOOKUP($AG16,$M$8:$O$28,3,FALSE))</f>
        <v>29.601351155467071</v>
      </c>
      <c r="AI16" s="111">
        <f>IF(hi!$C$36=2,#N/A,VLOOKUP(AG16,M16:AE36,19,FALSE))</f>
        <v>34.819674562609578</v>
      </c>
      <c r="AJ16" s="111">
        <f>MIN($AH16,$AI16)+IF(AND($AH16&gt;$AI16,$AK$38=1),ABS($AH16-$AI16),0)</f>
        <v>29.601351155467071</v>
      </c>
      <c r="AK16" s="111">
        <f t="shared" si="9"/>
        <v>5.2183234071425062</v>
      </c>
      <c r="AL16" s="111">
        <f>MIN($AH16,$AI16)+IF(AND($AH16&gt;$AI16,$AM$38=1),ABS($AH16-$AI16),0)</f>
        <v>29.601351155467071</v>
      </c>
      <c r="AM16" s="111">
        <f t="shared" si="11"/>
        <v>0</v>
      </c>
    </row>
    <row r="17" spans="1:39" x14ac:dyDescent="0.2">
      <c r="A17" s="103" t="str">
        <f t="shared" si="0"/>
        <v>2008_4_2_lagE</v>
      </c>
      <c r="B17" s="23" t="s">
        <v>49</v>
      </c>
      <c r="C17" s="23">
        <v>2</v>
      </c>
      <c r="D17" s="23" t="s">
        <v>226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 t="e">
        <v>#NULL!</v>
      </c>
      <c r="L17" s="23"/>
      <c r="M17" s="182" t="s">
        <v>58</v>
      </c>
      <c r="N17" s="106" t="str">
        <f t="shared" si="1"/>
        <v>2013_2_5_f9_2</v>
      </c>
      <c r="O17" s="107">
        <f t="shared" si="2"/>
        <v>33.487830111630522</v>
      </c>
      <c r="P17" s="107">
        <f t="shared" si="3"/>
        <v>0</v>
      </c>
      <c r="Q17" s="107">
        <f t="shared" si="4"/>
        <v>0.13073763477245839</v>
      </c>
      <c r="R17" s="107">
        <f t="shared" si="5"/>
        <v>1.9624397592906204</v>
      </c>
      <c r="S17" s="107">
        <f t="shared" si="6"/>
        <v>1.1186798398325393</v>
      </c>
      <c r="T17" s="107">
        <f t="shared" si="7"/>
        <v>5.2632242384296993E-2</v>
      </c>
      <c r="V17" s="108">
        <f t="shared" si="12"/>
        <v>0</v>
      </c>
      <c r="W17" s="108">
        <f t="shared" si="13"/>
        <v>-4.0048416673544279E-2</v>
      </c>
      <c r="X17" s="108">
        <f t="shared" si="14"/>
        <v>0.60114752200915045</v>
      </c>
      <c r="Y17" s="108">
        <f t="shared" si="15"/>
        <v>0.34268140484476095</v>
      </c>
      <c r="Z17" s="108">
        <f t="shared" si="16"/>
        <v>1.612265647254426E-2</v>
      </c>
      <c r="AA17" s="109">
        <f t="shared" si="17"/>
        <v>228.83112149532698</v>
      </c>
      <c r="AC17" s="106" t="str">
        <f t="shared" si="18"/>
        <v>2014_2</v>
      </c>
      <c r="AD17" s="106" t="str">
        <f t="shared" si="20"/>
        <v>2014_2_5_f4_2</v>
      </c>
      <c r="AE17" s="110">
        <f t="shared" si="19"/>
        <v>26.664281056043894</v>
      </c>
      <c r="AG17" s="182" t="s">
        <v>58</v>
      </c>
      <c r="AH17" s="111">
        <f>IF(hi!$C$36=2,#N/A,VLOOKUP($AG17,$M$8:$O$28,3,FALSE))</f>
        <v>33.487830111630522</v>
      </c>
      <c r="AI17" s="111">
        <f>IF(hi!$C$36=2,#N/A,VLOOKUP(AG17,M17:AE37,19,FALSE))</f>
        <v>26.664281056043894</v>
      </c>
      <c r="AJ17" s="111">
        <f>MIN($AH17,$AI17)+IF(AND($AH17&gt;$AI17,$AK$38=1),ABS($AH17-$AI17),0)</f>
        <v>33.487830111630522</v>
      </c>
      <c r="AK17" s="111">
        <f t="shared" si="9"/>
        <v>0</v>
      </c>
      <c r="AL17" s="111">
        <f>MIN($AH17,$AI17)+IF(AND($AH17&gt;$AI17,$AM$38=1),ABS($AH17-$AI17),0)</f>
        <v>26.664281056043894</v>
      </c>
      <c r="AM17" s="111">
        <f t="shared" si="11"/>
        <v>6.8235490555866285</v>
      </c>
    </row>
    <row r="18" spans="1:39" x14ac:dyDescent="0.2">
      <c r="A18" s="103" t="str">
        <f t="shared" si="0"/>
        <v>2008_4_3_f4_1</v>
      </c>
      <c r="B18" s="23" t="s">
        <v>49</v>
      </c>
      <c r="C18" s="23">
        <v>3</v>
      </c>
      <c r="D18" s="23" t="s">
        <v>43</v>
      </c>
      <c r="E18" s="23">
        <v>0</v>
      </c>
      <c r="F18" s="23">
        <v>0.15045903343149142</v>
      </c>
      <c r="G18" s="23">
        <v>0.14249090594145158</v>
      </c>
      <c r="H18" s="23">
        <v>2.9967088169062878E-2</v>
      </c>
      <c r="I18" s="23">
        <v>0</v>
      </c>
      <c r="J18" s="23">
        <v>19</v>
      </c>
      <c r="K18" s="23">
        <v>-37.313592962128524</v>
      </c>
      <c r="L18" s="23"/>
      <c r="M18" s="182" t="s">
        <v>59</v>
      </c>
      <c r="N18" s="106" t="str">
        <f t="shared" si="1"/>
        <v>2013_4_5_f9_2</v>
      </c>
      <c r="O18" s="107">
        <f t="shared" si="2"/>
        <v>-5.5953636680493695</v>
      </c>
      <c r="P18" s="107">
        <f t="shared" si="3"/>
        <v>3.0373780374200441E-2</v>
      </c>
      <c r="Q18" s="107">
        <f t="shared" si="4"/>
        <v>0.61012110626794647</v>
      </c>
      <c r="R18" s="107">
        <f t="shared" si="5"/>
        <v>1.9694232524284632</v>
      </c>
      <c r="S18" s="107">
        <f t="shared" si="6"/>
        <v>0.49702395774385932</v>
      </c>
      <c r="T18" s="107">
        <f t="shared" si="7"/>
        <v>0</v>
      </c>
      <c r="V18" s="108">
        <f t="shared" si="12"/>
        <v>-9.7761012042491911E-3</v>
      </c>
      <c r="W18" s="108">
        <f t="shared" si="13"/>
        <v>-0.19637350399722617</v>
      </c>
      <c r="X18" s="108">
        <f t="shared" si="14"/>
        <v>0.63387832507329378</v>
      </c>
      <c r="Y18" s="108">
        <f t="shared" si="15"/>
        <v>0.15997206972523087</v>
      </c>
      <c r="Z18" s="108">
        <f t="shared" si="16"/>
        <v>0</v>
      </c>
      <c r="AA18" s="109">
        <f t="shared" si="17"/>
        <v>218.01869158878509</v>
      </c>
      <c r="AC18" s="106" t="str">
        <f t="shared" si="18"/>
        <v>2014_4</v>
      </c>
      <c r="AD18" s="106" t="str">
        <f t="shared" si="20"/>
        <v>2014_4_5_f4_2</v>
      </c>
      <c r="AE18" s="110">
        <f t="shared" si="19"/>
        <v>-2.0669513201583256</v>
      </c>
      <c r="AG18" s="182" t="s">
        <v>59</v>
      </c>
      <c r="AH18" s="111">
        <f>IF(hi!$C$36=2,#N/A,VLOOKUP($AG18,$M$8:$O$28,3,FALSE))</f>
        <v>-5.5953636680493695</v>
      </c>
      <c r="AI18" s="111">
        <f>IF(hi!$C$36=2,#N/A,VLOOKUP(AG18,M18:AE38,19,FALSE))</f>
        <v>-2.0669513201583256</v>
      </c>
      <c r="AJ18" s="111">
        <f t="shared" ref="AJ18:AJ33" si="21">IF(ISNUMBER(AE18),MIN($AH18,$AI18)+IF(AND($AH18&gt;$AI18,$AK$38=1),ABS($AH18-$AI18),0),10000000)</f>
        <v>-5.5953636680493695</v>
      </c>
      <c r="AK18" s="111">
        <f t="shared" si="9"/>
        <v>3.5284123478910439</v>
      </c>
      <c r="AL18" s="111">
        <f t="shared" ref="AL18:AL33" si="22">IF(ISNUMBER(AE18),MIN($AH18,$AI18)+IF(AND($AH18&gt;$AI18,$AM$38=1),ABS($AH18-$AI18),0),10000000)</f>
        <v>-5.5953636680493695</v>
      </c>
      <c r="AM18" s="111">
        <f t="shared" si="11"/>
        <v>0</v>
      </c>
    </row>
    <row r="19" spans="1:39" x14ac:dyDescent="0.2">
      <c r="A19" s="103" t="str">
        <f t="shared" si="0"/>
        <v>2008_4_3_f4_2</v>
      </c>
      <c r="B19" s="23" t="s">
        <v>49</v>
      </c>
      <c r="C19" s="23">
        <v>3</v>
      </c>
      <c r="D19" s="23" t="s">
        <v>44</v>
      </c>
      <c r="E19" s="23">
        <v>0</v>
      </c>
      <c r="F19" s="23">
        <v>9.1869238227292691E-2</v>
      </c>
      <c r="G19" s="23">
        <v>9.1808185402419917E-2</v>
      </c>
      <c r="H19" s="23">
        <v>6.1838879993001555E-2</v>
      </c>
      <c r="I19" s="23">
        <v>0</v>
      </c>
      <c r="J19" s="23">
        <v>19</v>
      </c>
      <c r="K19" s="23">
        <v>-12.231512853190759</v>
      </c>
      <c r="L19" s="23"/>
      <c r="M19" s="182" t="s">
        <v>70</v>
      </c>
      <c r="N19" s="106" t="str">
        <f t="shared" si="1"/>
        <v>2014_2_5_f9_2</v>
      </c>
      <c r="O19" s="107">
        <f t="shared" si="2"/>
        <v>-12.196772937973527</v>
      </c>
      <c r="P19" s="107">
        <f t="shared" si="3"/>
        <v>1.7888477687720058E-2</v>
      </c>
      <c r="Q19" s="107">
        <f t="shared" si="4"/>
        <v>0.67339283044318943</v>
      </c>
      <c r="R19" s="107">
        <f t="shared" si="5"/>
        <v>2.2643652555732476</v>
      </c>
      <c r="S19" s="107">
        <f t="shared" si="6"/>
        <v>0.31077211622421391</v>
      </c>
      <c r="T19" s="107">
        <f t="shared" si="7"/>
        <v>0</v>
      </c>
      <c r="V19" s="108">
        <f t="shared" si="12"/>
        <v>-5.476480341495088E-3</v>
      </c>
      <c r="W19" s="108">
        <f t="shared" si="13"/>
        <v>-0.20615631259430472</v>
      </c>
      <c r="X19" s="108">
        <f t="shared" si="14"/>
        <v>0.69322566316664058</v>
      </c>
      <c r="Y19" s="108">
        <f t="shared" si="15"/>
        <v>9.5141543897559647E-2</v>
      </c>
      <c r="Z19" s="108">
        <f t="shared" si="16"/>
        <v>0</v>
      </c>
      <c r="AA19" s="109">
        <f t="shared" si="17"/>
        <v>230.72336448598114</v>
      </c>
      <c r="AC19" s="106" t="str">
        <f t="shared" si="18"/>
        <v>2015_2</v>
      </c>
      <c r="AD19" s="106" t="str">
        <f t="shared" si="20"/>
        <v>2015_2_5_f4_2</v>
      </c>
      <c r="AE19" s="110">
        <f t="shared" si="19"/>
        <v>4.4503053038590554</v>
      </c>
      <c r="AG19" s="182" t="s">
        <v>70</v>
      </c>
      <c r="AH19" s="111">
        <f>IF(hi!$C$36=2,#N/A,VLOOKUP($AG19,$M$8:$O$28,3,FALSE))</f>
        <v>-12.196772937973527</v>
      </c>
      <c r="AI19" s="111">
        <f>IF(hi!$C$36=2,#N/A,VLOOKUP(AG19,M19:AE39,19,FALSE))</f>
        <v>4.4503053038590554</v>
      </c>
      <c r="AJ19" s="111">
        <f t="shared" si="21"/>
        <v>-12.196772937973527</v>
      </c>
      <c r="AK19" s="111">
        <f t="shared" si="9"/>
        <v>16.647078241832581</v>
      </c>
      <c r="AL19" s="111">
        <f t="shared" si="22"/>
        <v>-12.196772937973527</v>
      </c>
      <c r="AM19" s="111">
        <f t="shared" si="11"/>
        <v>0</v>
      </c>
    </row>
    <row r="20" spans="1:39" x14ac:dyDescent="0.2">
      <c r="A20" s="103" t="str">
        <f t="shared" si="0"/>
        <v>2008_4_3_f51_1</v>
      </c>
      <c r="B20" s="23" t="s">
        <v>49</v>
      </c>
      <c r="C20" s="23">
        <v>3</v>
      </c>
      <c r="D20" s="23" t="s">
        <v>310</v>
      </c>
      <c r="E20" s="23">
        <v>0</v>
      </c>
      <c r="F20" s="23">
        <v>0.12097654673252946</v>
      </c>
      <c r="G20" s="23">
        <v>0.13896393410800914</v>
      </c>
      <c r="H20" s="23">
        <v>2.724106254970509E-2</v>
      </c>
      <c r="I20" s="23">
        <v>0</v>
      </c>
      <c r="J20" s="23">
        <v>19</v>
      </c>
      <c r="K20" s="23">
        <v>-32.639800969190283</v>
      </c>
      <c r="L20" s="23"/>
      <c r="M20" s="182" t="s">
        <v>71</v>
      </c>
      <c r="N20" s="106" t="str">
        <f t="shared" si="1"/>
        <v>2014_4_5_f9_2</v>
      </c>
      <c r="O20" s="107">
        <f t="shared" si="2"/>
        <v>-29.404960077697783</v>
      </c>
      <c r="P20" s="107">
        <f t="shared" si="3"/>
        <v>1.9126081212477318E-3</v>
      </c>
      <c r="Q20" s="107">
        <f t="shared" si="4"/>
        <v>1.4099069069659256</v>
      </c>
      <c r="R20" s="107">
        <f t="shared" si="5"/>
        <v>1.701600143799509</v>
      </c>
      <c r="S20" s="107">
        <f t="shared" si="6"/>
        <v>0.38501794302354952</v>
      </c>
      <c r="T20" s="107">
        <f t="shared" si="7"/>
        <v>0</v>
      </c>
      <c r="V20" s="108">
        <f t="shared" si="12"/>
        <v>-5.4670351136272988E-4</v>
      </c>
      <c r="W20" s="108">
        <f t="shared" si="13"/>
        <v>-0.40301044849165873</v>
      </c>
      <c r="X20" s="108">
        <f t="shared" si="14"/>
        <v>0.48638859325957223</v>
      </c>
      <c r="Y20" s="108">
        <f t="shared" si="15"/>
        <v>0.11005425473740632</v>
      </c>
      <c r="Z20" s="108">
        <f t="shared" si="16"/>
        <v>0</v>
      </c>
      <c r="AA20" s="109">
        <f t="shared" si="17"/>
        <v>250.53644859813068</v>
      </c>
      <c r="AC20" s="106" t="str">
        <f t="shared" si="18"/>
        <v>2015_4</v>
      </c>
      <c r="AD20" s="106" t="str">
        <f t="shared" si="20"/>
        <v>2015_4_5_f4_2</v>
      </c>
      <c r="AE20" s="110">
        <f t="shared" si="19"/>
        <v>-0.15303123049230957</v>
      </c>
      <c r="AG20" s="182" t="s">
        <v>71</v>
      </c>
      <c r="AH20" s="111">
        <f>IF(hi!$C$36=2,#N/A,VLOOKUP($AG20,$M$8:$O$28,3,FALSE))</f>
        <v>-29.404960077697783</v>
      </c>
      <c r="AI20" s="111">
        <f>IF(hi!$C$36=2,#N/A,VLOOKUP(AG20,M20:AE40,19,FALSE))</f>
        <v>-0.15303123049230957</v>
      </c>
      <c r="AJ20" s="111">
        <f t="shared" si="21"/>
        <v>-29.404960077697783</v>
      </c>
      <c r="AK20" s="111">
        <f t="shared" si="9"/>
        <v>29.251928847205473</v>
      </c>
      <c r="AL20" s="111">
        <f t="shared" si="22"/>
        <v>-29.404960077697783</v>
      </c>
      <c r="AM20" s="111">
        <f t="shared" si="11"/>
        <v>0</v>
      </c>
    </row>
    <row r="21" spans="1:39" x14ac:dyDescent="0.2">
      <c r="A21" s="103" t="str">
        <f t="shared" si="0"/>
        <v>2008_4_3_f52_1</v>
      </c>
      <c r="B21" s="23" t="s">
        <v>49</v>
      </c>
      <c r="C21" s="23">
        <v>3</v>
      </c>
      <c r="D21" s="23" t="s">
        <v>311</v>
      </c>
      <c r="E21" s="23">
        <v>0</v>
      </c>
      <c r="F21" s="23">
        <v>5.1709654967955501E-2</v>
      </c>
      <c r="G21" s="23">
        <v>0.19370528581451082</v>
      </c>
      <c r="H21" s="23">
        <v>4.1766602607777356E-2</v>
      </c>
      <c r="I21" s="23">
        <v>0</v>
      </c>
      <c r="J21" s="23">
        <v>19</v>
      </c>
      <c r="K21" s="23">
        <v>-3.4622880853686282</v>
      </c>
      <c r="L21" s="23"/>
      <c r="M21" s="182" t="s">
        <v>72</v>
      </c>
      <c r="N21" s="106" t="str">
        <f t="shared" si="1"/>
        <v>2015_2_5_f9_2</v>
      </c>
      <c r="O21" s="107">
        <f t="shared" si="2"/>
        <v>-11.11881315583364</v>
      </c>
      <c r="P21" s="107">
        <f t="shared" si="3"/>
        <v>1.9126081212477318E-3</v>
      </c>
      <c r="Q21" s="107">
        <f t="shared" si="4"/>
        <v>0.62540022320042976</v>
      </c>
      <c r="R21" s="107">
        <f t="shared" si="5"/>
        <v>2.3784950955124433</v>
      </c>
      <c r="S21" s="107">
        <f t="shared" si="6"/>
        <v>0.26549534129857155</v>
      </c>
      <c r="T21" s="107">
        <f t="shared" si="7"/>
        <v>0</v>
      </c>
      <c r="V21" s="108">
        <f t="shared" si="12"/>
        <v>-5.8466243098869775E-4</v>
      </c>
      <c r="W21" s="108">
        <f t="shared" si="13"/>
        <v>-0.19117769645289331</v>
      </c>
      <c r="X21" s="108">
        <f t="shared" si="14"/>
        <v>0.72707875135958366</v>
      </c>
      <c r="Y21" s="108">
        <f t="shared" si="15"/>
        <v>8.1158889756534291E-2</v>
      </c>
      <c r="Z21" s="108">
        <f t="shared" si="16"/>
        <v>0</v>
      </c>
      <c r="AA21" s="109">
        <f t="shared" si="17"/>
        <v>231.39221578137924</v>
      </c>
      <c r="AC21" s="106" t="str">
        <f t="shared" si="18"/>
        <v>2016_2</v>
      </c>
      <c r="AD21" s="106" t="str">
        <f t="shared" si="20"/>
        <v>2016_2_5_f4_2</v>
      </c>
      <c r="AE21" s="110">
        <f t="shared" si="19"/>
        <v>7.6858208766477532</v>
      </c>
      <c r="AG21" s="182" t="s">
        <v>72</v>
      </c>
      <c r="AH21" s="111">
        <f>IF(hi!$C$36=2,#N/A,VLOOKUP($AG21,$M$8:$O$28,3,FALSE))</f>
        <v>-11.11881315583364</v>
      </c>
      <c r="AI21" s="111">
        <f>IF(hi!$C$36=2,#N/A,VLOOKUP(AG21,M21:AE41,19,FALSE))</f>
        <v>7.6858208766477532</v>
      </c>
      <c r="AJ21" s="111">
        <f t="shared" si="21"/>
        <v>-11.11881315583364</v>
      </c>
      <c r="AK21" s="111">
        <f t="shared" si="9"/>
        <v>18.804634032481395</v>
      </c>
      <c r="AL21" s="111">
        <f t="shared" si="22"/>
        <v>-11.11881315583364</v>
      </c>
      <c r="AM21" s="111">
        <f t="shared" si="11"/>
        <v>0</v>
      </c>
    </row>
    <row r="22" spans="1:39" x14ac:dyDescent="0.2">
      <c r="A22" s="103" t="str">
        <f t="shared" si="0"/>
        <v>2008_4_3_f9_1</v>
      </c>
      <c r="B22" s="23" t="s">
        <v>49</v>
      </c>
      <c r="C22" s="23">
        <v>3</v>
      </c>
      <c r="D22" s="23" t="s">
        <v>4</v>
      </c>
      <c r="E22" s="23">
        <v>0</v>
      </c>
      <c r="F22" s="23">
        <v>9.6830071020266764E-2</v>
      </c>
      <c r="G22" s="23">
        <v>0.15898146544257752</v>
      </c>
      <c r="H22" s="23">
        <v>6.7105491079161611E-2</v>
      </c>
      <c r="I22" s="23">
        <v>0</v>
      </c>
      <c r="J22" s="23">
        <v>19</v>
      </c>
      <c r="K22" s="23">
        <v>-9.2050209205020934</v>
      </c>
      <c r="L22" s="23"/>
      <c r="M22" s="182" t="s">
        <v>73</v>
      </c>
      <c r="N22" s="106" t="str">
        <f t="shared" si="1"/>
        <v>2015_4_5_f9_2</v>
      </c>
      <c r="O22" s="107">
        <f t="shared" si="2"/>
        <v>-24.490453539321074</v>
      </c>
      <c r="P22" s="107">
        <f t="shared" si="3"/>
        <v>2.5295840047516609E-2</v>
      </c>
      <c r="Q22" s="107">
        <f t="shared" si="4"/>
        <v>1.1609579082647401</v>
      </c>
      <c r="R22" s="107">
        <f t="shared" si="5"/>
        <v>2.6077908190054404</v>
      </c>
      <c r="S22" s="107">
        <f t="shared" si="6"/>
        <v>0.22682130100081041</v>
      </c>
      <c r="T22" s="107">
        <f t="shared" si="7"/>
        <v>0</v>
      </c>
      <c r="V22" s="108">
        <f t="shared" si="12"/>
        <v>-6.2911424742688859E-3</v>
      </c>
      <c r="W22" s="108">
        <f t="shared" si="13"/>
        <v>-0.28873330926361962</v>
      </c>
      <c r="X22" s="108">
        <f t="shared" si="14"/>
        <v>0.6485644894431648</v>
      </c>
      <c r="Y22" s="108">
        <f t="shared" si="15"/>
        <v>5.6411058818946674E-2</v>
      </c>
      <c r="Z22" s="108">
        <f t="shared" si="16"/>
        <v>0</v>
      </c>
      <c r="AA22" s="109">
        <f t="shared" si="17"/>
        <v>287.45794392523351</v>
      </c>
      <c r="AC22" s="106" t="str">
        <f t="shared" si="18"/>
        <v>2016_4</v>
      </c>
      <c r="AD22" s="106" t="str">
        <f t="shared" si="20"/>
        <v>2016_4_5_f4_2</v>
      </c>
      <c r="AE22" s="110">
        <f t="shared" si="19"/>
        <v>15.014598605864265</v>
      </c>
      <c r="AG22" s="182" t="s">
        <v>73</v>
      </c>
      <c r="AH22" s="111">
        <f>IF(hi!$C$36=2,#N/A,VLOOKUP($AG22,$M$8:$O$28,3,FALSE))</f>
        <v>-24.490453539321074</v>
      </c>
      <c r="AI22" s="111">
        <f>IF(hi!$C$36=2,#N/A,VLOOKUP(AG22,M22:AE42,19,FALSE))</f>
        <v>15.014598605864265</v>
      </c>
      <c r="AJ22" s="111">
        <f t="shared" si="21"/>
        <v>-24.490453539321074</v>
      </c>
      <c r="AK22" s="111">
        <f t="shared" si="9"/>
        <v>39.505052145185338</v>
      </c>
      <c r="AL22" s="111">
        <f t="shared" si="22"/>
        <v>-24.490453539321074</v>
      </c>
      <c r="AM22" s="111">
        <f t="shared" si="11"/>
        <v>0</v>
      </c>
    </row>
    <row r="23" spans="1:39" x14ac:dyDescent="0.2">
      <c r="A23" s="103" t="str">
        <f t="shared" si="0"/>
        <v>2008_4_3_f9_2</v>
      </c>
      <c r="B23" s="23" t="s">
        <v>49</v>
      </c>
      <c r="C23" s="23">
        <v>3</v>
      </c>
      <c r="D23" s="23" t="s">
        <v>5</v>
      </c>
      <c r="E23" s="23">
        <v>0</v>
      </c>
      <c r="F23" s="23">
        <v>0.12619618901200466</v>
      </c>
      <c r="G23" s="23">
        <v>0.12565434519125884</v>
      </c>
      <c r="H23" s="23">
        <v>9.3716086179693823E-3</v>
      </c>
      <c r="I23" s="23">
        <v>0</v>
      </c>
      <c r="J23" s="23">
        <v>20</v>
      </c>
      <c r="K23" s="23">
        <v>-44.7223114902568</v>
      </c>
      <c r="L23" s="23"/>
      <c r="M23" s="182" t="s">
        <v>74</v>
      </c>
      <c r="N23" s="106" t="str">
        <f t="shared" si="1"/>
        <v>2016_2_5_f9_2</v>
      </c>
      <c r="O23" s="107">
        <f t="shared" si="2"/>
        <v>-10.76097027954072</v>
      </c>
      <c r="P23" s="107">
        <f t="shared" si="3"/>
        <v>0</v>
      </c>
      <c r="Q23" s="107">
        <f t="shared" si="4"/>
        <v>0.76863054416540699</v>
      </c>
      <c r="R23" s="107">
        <f t="shared" si="5"/>
        <v>2.1032831028801531</v>
      </c>
      <c r="S23" s="107">
        <f t="shared" si="6"/>
        <v>0.3772554614873026</v>
      </c>
      <c r="T23" s="107">
        <f t="shared" si="7"/>
        <v>1.9801085808967788E-2</v>
      </c>
      <c r="V23" s="108">
        <f t="shared" si="12"/>
        <v>0</v>
      </c>
      <c r="W23" s="108">
        <f t="shared" si="13"/>
        <v>-0.23512926043064214</v>
      </c>
      <c r="X23" s="108">
        <f t="shared" si="14"/>
        <v>0.64340846744967806</v>
      </c>
      <c r="Y23" s="108">
        <f t="shared" si="15"/>
        <v>0.11540498660412493</v>
      </c>
      <c r="Z23" s="108">
        <f t="shared" si="16"/>
        <v>6.0572855155550023E-3</v>
      </c>
      <c r="AA23" s="109">
        <f t="shared" si="17"/>
        <v>228.41277652904284</v>
      </c>
      <c r="AC23" s="106" t="str">
        <f t="shared" si="18"/>
        <v>2017_2</v>
      </c>
      <c r="AD23" s="106" t="str">
        <f t="shared" si="20"/>
        <v>2017_2_5_f4_2</v>
      </c>
      <c r="AE23" s="110">
        <f t="shared" si="19"/>
        <v>14.335250030826833</v>
      </c>
      <c r="AG23" s="182" t="s">
        <v>74</v>
      </c>
      <c r="AH23" s="111">
        <f>IF(hi!$C$36=2,#N/A,VLOOKUP($AG23,$M$8:$O$28,3,FALSE))</f>
        <v>-10.76097027954072</v>
      </c>
      <c r="AI23" s="111">
        <f>IF(hi!$C$36=2,#N/A,VLOOKUP(AG23,M23:AE43,19,FALSE))</f>
        <v>14.335250030826833</v>
      </c>
      <c r="AJ23" s="111">
        <f t="shared" si="21"/>
        <v>-10.76097027954072</v>
      </c>
      <c r="AK23" s="111">
        <f t="shared" si="9"/>
        <v>25.096220310367553</v>
      </c>
      <c r="AL23" s="111">
        <f t="shared" si="22"/>
        <v>-10.76097027954072</v>
      </c>
      <c r="AM23" s="111">
        <f t="shared" si="11"/>
        <v>0</v>
      </c>
    </row>
    <row r="24" spans="1:39" x14ac:dyDescent="0.2">
      <c r="A24" s="103" t="str">
        <f t="shared" si="0"/>
        <v>2008_4_3_InEI</v>
      </c>
      <c r="B24" s="23" t="s">
        <v>49</v>
      </c>
      <c r="C24" s="23">
        <v>3</v>
      </c>
      <c r="D24" s="23" t="s">
        <v>107</v>
      </c>
      <c r="E24" s="23">
        <v>0</v>
      </c>
      <c r="F24" s="23">
        <v>4.8941299941274797E-3</v>
      </c>
      <c r="G24" s="23">
        <v>5.0629068358970146E-3</v>
      </c>
      <c r="H24" s="23">
        <v>1.357235509187362E-3</v>
      </c>
      <c r="I24" s="23">
        <v>0</v>
      </c>
      <c r="J24" s="23">
        <v>19.539361337306843</v>
      </c>
      <c r="K24" s="23">
        <v>-31.260468008024766</v>
      </c>
      <c r="L24" s="23"/>
      <c r="M24" s="182" t="s">
        <v>75</v>
      </c>
      <c r="N24" s="106" t="str">
        <f t="shared" si="1"/>
        <v>2016_4_5_f9_2</v>
      </c>
      <c r="O24" s="107">
        <f t="shared" si="2"/>
        <v>-8.1945853102865627</v>
      </c>
      <c r="P24" s="107">
        <f t="shared" si="3"/>
        <v>1.7888477687720058E-2</v>
      </c>
      <c r="Q24" s="107">
        <f t="shared" si="4"/>
        <v>0.85936330117530813</v>
      </c>
      <c r="R24" s="107">
        <f t="shared" si="5"/>
        <v>2.7752114302215141</v>
      </c>
      <c r="S24" s="107">
        <f t="shared" si="6"/>
        <v>0.55070782077191094</v>
      </c>
      <c r="T24" s="107">
        <f t="shared" si="7"/>
        <v>0</v>
      </c>
      <c r="V24" s="108">
        <f t="shared" si="12"/>
        <v>-4.2559480831621047E-3</v>
      </c>
      <c r="W24" s="108">
        <f t="shared" si="13"/>
        <v>-0.20445594411242818</v>
      </c>
      <c r="X24" s="108">
        <f t="shared" si="14"/>
        <v>0.66026612062852308</v>
      </c>
      <c r="Y24" s="108">
        <f t="shared" si="15"/>
        <v>0.13102198717588678</v>
      </c>
      <c r="Z24" s="108">
        <f t="shared" si="16"/>
        <v>0</v>
      </c>
      <c r="AA24" s="109">
        <f t="shared" si="17"/>
        <v>293.75700934579424</v>
      </c>
      <c r="AC24" s="106" t="str">
        <f t="shared" si="18"/>
        <v>2017_4</v>
      </c>
      <c r="AD24" s="106" t="str">
        <f t="shared" si="20"/>
        <v>2017_4_5_f4_2</v>
      </c>
      <c r="AE24" s="110">
        <f t="shared" si="19"/>
        <v>26.849998049144393</v>
      </c>
      <c r="AG24" s="182" t="s">
        <v>75</v>
      </c>
      <c r="AH24" s="111">
        <f>IF(hi!$C$36=2,#N/A,VLOOKUP($AG24,$M$8:$O$28,3,FALSE))</f>
        <v>-8.1945853102865627</v>
      </c>
      <c r="AI24" s="111">
        <f>IF(hi!$C$36=2,#N/A,VLOOKUP(AG24,M24:AE44,19,FALSE))</f>
        <v>26.849998049144393</v>
      </c>
      <c r="AJ24" s="111">
        <f t="shared" si="21"/>
        <v>-8.1945853102865627</v>
      </c>
      <c r="AK24" s="111">
        <f t="shared" si="9"/>
        <v>35.044583359430959</v>
      </c>
      <c r="AL24" s="111">
        <f t="shared" si="22"/>
        <v>-8.1945853102865627</v>
      </c>
      <c r="AM24" s="111">
        <f t="shared" si="11"/>
        <v>0</v>
      </c>
    </row>
    <row r="25" spans="1:39" x14ac:dyDescent="0.2">
      <c r="A25" s="103" t="str">
        <f t="shared" si="0"/>
        <v>2008_4_3_lagE</v>
      </c>
      <c r="B25" s="23" t="s">
        <v>49</v>
      </c>
      <c r="C25" s="23">
        <v>3</v>
      </c>
      <c r="D25" s="23" t="s">
        <v>226</v>
      </c>
      <c r="E25" s="23">
        <v>0</v>
      </c>
      <c r="F25" s="23">
        <v>5.5744063161966692E-3</v>
      </c>
      <c r="G25" s="23">
        <v>4.2857640305518354E-3</v>
      </c>
      <c r="H25" s="23">
        <v>1.2733613147068302E-3</v>
      </c>
      <c r="I25" s="23">
        <v>0</v>
      </c>
      <c r="J25" s="23">
        <v>18.856965464967512</v>
      </c>
      <c r="K25" s="23">
        <v>-38.631452554989387</v>
      </c>
      <c r="L25" s="23"/>
      <c r="M25" s="182" t="s">
        <v>76</v>
      </c>
      <c r="N25" s="106" t="str">
        <f t="shared" si="1"/>
        <v>2017_2_5_f9_2</v>
      </c>
      <c r="O25" s="107">
        <f t="shared" si="2"/>
        <v>-6.5323064581468566</v>
      </c>
      <c r="P25" s="107">
        <f t="shared" si="3"/>
        <v>2.0464906897350735E-3</v>
      </c>
      <c r="Q25" s="107">
        <f t="shared" si="4"/>
        <v>0.66047861739729941</v>
      </c>
      <c r="R25" s="107">
        <f t="shared" si="5"/>
        <v>2.0875145248800764</v>
      </c>
      <c r="S25" s="107">
        <f t="shared" si="6"/>
        <v>0.45122830227725613</v>
      </c>
      <c r="T25" s="107">
        <f t="shared" si="7"/>
        <v>2.0464906897350735E-3</v>
      </c>
      <c r="V25" s="108">
        <f t="shared" si="12"/>
        <v>-6.3886662925332629E-4</v>
      </c>
      <c r="W25" s="108">
        <f t="shared" si="13"/>
        <v>-0.20618600910670848</v>
      </c>
      <c r="X25" s="108">
        <f t="shared" si="14"/>
        <v>0.65167331310954502</v>
      </c>
      <c r="Y25" s="108">
        <f t="shared" si="15"/>
        <v>0.1408629445252399</v>
      </c>
      <c r="Z25" s="108">
        <f t="shared" si="16"/>
        <v>6.3886662925332629E-4</v>
      </c>
      <c r="AA25" s="109">
        <f t="shared" si="17"/>
        <v>228.59999999999988</v>
      </c>
      <c r="AC25" s="106" t="str">
        <f t="shared" si="18"/>
        <v>2018_2</v>
      </c>
      <c r="AD25" s="106" t="str">
        <f t="shared" si="20"/>
        <v>2018_2_5_f4_2</v>
      </c>
      <c r="AE25" s="110">
        <f t="shared" si="19"/>
        <v>29.633248333574759</v>
      </c>
      <c r="AG25" s="182" t="s">
        <v>76</v>
      </c>
      <c r="AH25" s="111">
        <f>IF(hi!$C$36=2,#N/A,VLOOKUP($AG25,$M$8:$O$28,3,FALSE))</f>
        <v>-6.5323064581468566</v>
      </c>
      <c r="AI25" s="111">
        <f>IF(hi!$C$36=2,#N/A,VLOOKUP(AG25,M25:AE45,19,FALSE))</f>
        <v>29.633248333574759</v>
      </c>
      <c r="AJ25" s="111">
        <f t="shared" si="21"/>
        <v>-6.5323064581468566</v>
      </c>
      <c r="AK25" s="111">
        <f t="shared" si="9"/>
        <v>36.165554791721618</v>
      </c>
      <c r="AL25" s="111">
        <f t="shared" si="22"/>
        <v>-6.5323064581468566</v>
      </c>
      <c r="AM25" s="111">
        <f t="shared" si="11"/>
        <v>0</v>
      </c>
    </row>
    <row r="26" spans="1:39" x14ac:dyDescent="0.2">
      <c r="A26" s="103" t="str">
        <f t="shared" si="0"/>
        <v>2008_4_4_f4_1</v>
      </c>
      <c r="B26" s="23" t="s">
        <v>49</v>
      </c>
      <c r="C26" s="23">
        <v>4</v>
      </c>
      <c r="D26" s="23" t="s">
        <v>43</v>
      </c>
      <c r="E26" s="23">
        <v>0</v>
      </c>
      <c r="F26" s="23">
        <v>2.9863156071366706E-2</v>
      </c>
      <c r="G26" s="23">
        <v>5.9518447947341069E-2</v>
      </c>
      <c r="H26" s="23">
        <v>5.5395808072059585E-2</v>
      </c>
      <c r="I26" s="23">
        <v>0</v>
      </c>
      <c r="J26" s="23">
        <v>8</v>
      </c>
      <c r="K26" s="23">
        <v>17.635798037808087</v>
      </c>
      <c r="L26" s="23"/>
      <c r="M26" s="182" t="s">
        <v>77</v>
      </c>
      <c r="N26" s="106" t="str">
        <f t="shared" si="1"/>
        <v>2017_4_5_f9_2</v>
      </c>
      <c r="O26" s="107">
        <f t="shared" si="2"/>
        <v>6.9428459808466068</v>
      </c>
      <c r="P26" s="107">
        <f t="shared" si="3"/>
        <v>2.0464906897350735E-3</v>
      </c>
      <c r="Q26" s="107">
        <f t="shared" si="4"/>
        <v>0.57800113522018393</v>
      </c>
      <c r="R26" s="107">
        <f t="shared" si="5"/>
        <v>2.3329175755126519</v>
      </c>
      <c r="S26" s="107">
        <f t="shared" si="6"/>
        <v>0.73632820490622752</v>
      </c>
      <c r="T26" s="107">
        <f t="shared" si="7"/>
        <v>5.1347867830990018E-2</v>
      </c>
      <c r="V26" s="108">
        <f t="shared" si="12"/>
        <v>-5.5300974564191413E-4</v>
      </c>
      <c r="W26" s="108">
        <f t="shared" si="13"/>
        <v>-0.15618945269193002</v>
      </c>
      <c r="X26" s="108">
        <f t="shared" si="14"/>
        <v>0.63040900284027901</v>
      </c>
      <c r="Y26" s="108">
        <f t="shared" si="15"/>
        <v>0.19897313745261816</v>
      </c>
      <c r="Z26" s="108">
        <f t="shared" si="16"/>
        <v>1.3875397269530885E-2</v>
      </c>
      <c r="AA26" s="109">
        <f t="shared" si="17"/>
        <v>265.59999999999985</v>
      </c>
      <c r="AC26" s="106" t="str">
        <f t="shared" si="18"/>
        <v>2018_4</v>
      </c>
      <c r="AD26" s="106" t="str">
        <f t="shared" si="20"/>
        <v>2018_4_5_f4_2</v>
      </c>
      <c r="AE26" s="110">
        <f t="shared" si="19"/>
        <v>26.445735234797507</v>
      </c>
      <c r="AG26" s="182" t="s">
        <v>77</v>
      </c>
      <c r="AH26" s="111">
        <f>IF(hi!$C$36=2,#N/A,VLOOKUP($AG26,$M$8:$O$28,3,FALSE))</f>
        <v>6.9428459808466068</v>
      </c>
      <c r="AI26" s="111">
        <f>IF(hi!$C$36=2,#N/A,VLOOKUP(AG26,M26:AE46,19,FALSE))</f>
        <v>26.445735234797507</v>
      </c>
      <c r="AJ26" s="111">
        <f t="shared" si="21"/>
        <v>6.9428459808466068</v>
      </c>
      <c r="AK26" s="111">
        <f t="shared" si="9"/>
        <v>19.502889253950901</v>
      </c>
      <c r="AL26" s="111">
        <f t="shared" si="22"/>
        <v>6.9428459808466068</v>
      </c>
      <c r="AM26" s="111">
        <f t="shared" si="11"/>
        <v>0</v>
      </c>
    </row>
    <row r="27" spans="1:39" x14ac:dyDescent="0.2">
      <c r="A27" s="103" t="str">
        <f t="shared" si="0"/>
        <v>2008_4_4_f4_2</v>
      </c>
      <c r="B27" s="23" t="s">
        <v>49</v>
      </c>
      <c r="C27" s="23">
        <v>4</v>
      </c>
      <c r="D27" s="23" t="s">
        <v>44</v>
      </c>
      <c r="E27" s="23">
        <v>0</v>
      </c>
      <c r="F27" s="23">
        <v>4.0349811958410198E-2</v>
      </c>
      <c r="G27" s="23">
        <v>4.1546447325916384E-2</v>
      </c>
      <c r="H27" s="23">
        <v>0</v>
      </c>
      <c r="I27" s="23">
        <v>0</v>
      </c>
      <c r="J27" s="23">
        <v>8</v>
      </c>
      <c r="K27" s="23">
        <v>-49.269420008945872</v>
      </c>
      <c r="L27" s="23"/>
      <c r="M27" s="182" t="s">
        <v>78</v>
      </c>
      <c r="N27" s="106" t="str">
        <f t="shared" si="1"/>
        <v>2018_2_5_f9_2</v>
      </c>
      <c r="O27" s="107">
        <f t="shared" si="2"/>
        <v>5.121595902485403</v>
      </c>
      <c r="P27" s="107">
        <f t="shared" si="3"/>
        <v>7.6010766966592069E-3</v>
      </c>
      <c r="Q27" s="107">
        <f t="shared" si="4"/>
        <v>0.315725831169896</v>
      </c>
      <c r="R27" s="107">
        <f t="shared" si="5"/>
        <v>2.267888380155922</v>
      </c>
      <c r="S27" s="107">
        <f t="shared" si="6"/>
        <v>0.48866711554573283</v>
      </c>
      <c r="T27" s="107">
        <f t="shared" si="7"/>
        <v>0</v>
      </c>
      <c r="V27" s="108">
        <f t="shared" si="12"/>
        <v>-2.4679762733320434E-3</v>
      </c>
      <c r="W27" s="108">
        <f t="shared" si="13"/>
        <v>-0.10251230073073914</v>
      </c>
      <c r="X27" s="108">
        <f t="shared" si="14"/>
        <v>0.73635551069367156</v>
      </c>
      <c r="Y27" s="108">
        <f t="shared" si="15"/>
        <v>0.15866421230225725</v>
      </c>
      <c r="Z27" s="108">
        <f t="shared" si="16"/>
        <v>0</v>
      </c>
      <c r="AA27" s="109">
        <f t="shared" si="17"/>
        <v>217.79999999999964</v>
      </c>
      <c r="AC27" s="106" t="str">
        <f t="shared" ref="AC27" si="23">M29</f>
        <v>2019_2</v>
      </c>
      <c r="AD27" s="106" t="str">
        <f t="shared" ref="AD27:AD28" si="24">CONCATENATE(AC27,"_",$N$2,"_",$AD$3)</f>
        <v>2019_2_5_f4_2</v>
      </c>
      <c r="AE27" s="110">
        <f t="shared" si="19"/>
        <v>39.902331776410662</v>
      </c>
      <c r="AG27" s="182" t="s">
        <v>78</v>
      </c>
      <c r="AH27" s="111">
        <f>IF(hi!$C$36=2,#N/A,VLOOKUP($AG27,$M$8:$O$28,3,FALSE))</f>
        <v>5.121595902485403</v>
      </c>
      <c r="AI27" s="111">
        <f>IF(hi!$C$36=2,#N/A,VLOOKUP(AG27,M27:AE47,19,FALSE))</f>
        <v>39.902331776410662</v>
      </c>
      <c r="AJ27" s="111">
        <f t="shared" si="21"/>
        <v>5.121595902485403</v>
      </c>
      <c r="AK27" s="111">
        <f t="shared" si="9"/>
        <v>34.780735873925259</v>
      </c>
      <c r="AL27" s="111">
        <f t="shared" si="22"/>
        <v>5.121595902485403</v>
      </c>
      <c r="AM27" s="111">
        <f t="shared" si="11"/>
        <v>0</v>
      </c>
    </row>
    <row r="28" spans="1:39" x14ac:dyDescent="0.2">
      <c r="A28" s="103" t="str">
        <f t="shared" si="0"/>
        <v>2008_4_4_f51_1</v>
      </c>
      <c r="B28" s="23" t="s">
        <v>49</v>
      </c>
      <c r="C28" s="23">
        <v>4</v>
      </c>
      <c r="D28" s="23" t="s">
        <v>310</v>
      </c>
      <c r="E28" s="23">
        <v>0</v>
      </c>
      <c r="F28" s="23">
        <v>6.9432459289041792E-2</v>
      </c>
      <c r="G28" s="23">
        <v>3.24701537639338E-2</v>
      </c>
      <c r="H28" s="23">
        <v>1.1434222634571382E-2</v>
      </c>
      <c r="I28" s="23">
        <v>0</v>
      </c>
      <c r="J28" s="23">
        <v>8</v>
      </c>
      <c r="K28" s="23">
        <v>-51.173333279184739</v>
      </c>
      <c r="L28" s="23"/>
      <c r="M28" s="182" t="s">
        <v>127</v>
      </c>
      <c r="N28" s="106" t="str">
        <f t="shared" si="1"/>
        <v>2018_4_5_f9_2</v>
      </c>
      <c r="O28" s="107">
        <f t="shared" si="2"/>
        <v>-0.49068096007940326</v>
      </c>
      <c r="P28" s="107">
        <f t="shared" si="3"/>
        <v>3.1808521758710413E-2</v>
      </c>
      <c r="Q28" s="107">
        <f t="shared" si="4"/>
        <v>0.50974224542768709</v>
      </c>
      <c r="R28" s="107">
        <f t="shared" si="5"/>
        <v>2.2278784797999918</v>
      </c>
      <c r="S28" s="107">
        <f t="shared" si="6"/>
        <v>0.52092101766189003</v>
      </c>
      <c r="T28" s="107">
        <f t="shared" si="7"/>
        <v>1.8102162574774736E-2</v>
      </c>
      <c r="V28" s="108">
        <f t="shared" si="12"/>
        <v>-9.614320428783938E-3</v>
      </c>
      <c r="W28" s="108">
        <f t="shared" si="13"/>
        <v>-0.15407271424952562</v>
      </c>
      <c r="X28" s="108">
        <f t="shared" si="14"/>
        <v>0.67338990927246278</v>
      </c>
      <c r="Y28" s="108">
        <f t="shared" si="15"/>
        <v>0.15745156659215576</v>
      </c>
      <c r="Z28" s="108">
        <f t="shared" si="16"/>
        <v>5.4714894570718573E-3</v>
      </c>
      <c r="AA28" s="109">
        <f t="shared" si="17"/>
        <v>234.4999999999998</v>
      </c>
      <c r="AC28" s="106" t="str">
        <f>M30</f>
        <v>2019_4</v>
      </c>
      <c r="AD28" s="106" t="str">
        <f t="shared" si="24"/>
        <v>2019_4_5_f4_2</v>
      </c>
      <c r="AE28" s="110">
        <f t="shared" si="19"/>
        <v>51.810412092101274</v>
      </c>
      <c r="AF28" s="113"/>
      <c r="AG28" s="182" t="s">
        <v>127</v>
      </c>
      <c r="AH28" s="111">
        <f>IF(hi!$C$36=2,#N/A,VLOOKUP($AG28,$M$8:$O$28,3,FALSE))</f>
        <v>-0.49068096007940326</v>
      </c>
      <c r="AI28" s="111">
        <f>IF(hi!$C$36=2,#N/A,VLOOKUP(AG28,M28:AE48,19,FALSE))</f>
        <v>51.810412092101274</v>
      </c>
      <c r="AJ28" s="111">
        <f t="shared" si="21"/>
        <v>-0.49068096007940326</v>
      </c>
      <c r="AK28" s="111">
        <f t="shared" si="9"/>
        <v>52.301093052180676</v>
      </c>
      <c r="AL28" s="111">
        <f t="shared" si="22"/>
        <v>-0.49068096007940326</v>
      </c>
      <c r="AM28" s="111">
        <f t="shared" si="11"/>
        <v>0</v>
      </c>
    </row>
    <row r="29" spans="1:39" x14ac:dyDescent="0.2">
      <c r="A29" s="103" t="str">
        <f t="shared" si="0"/>
        <v>2008_4_4_f52_1</v>
      </c>
      <c r="B29" s="23" t="s">
        <v>49</v>
      </c>
      <c r="C29" s="23">
        <v>4</v>
      </c>
      <c r="D29" s="23" t="s">
        <v>311</v>
      </c>
      <c r="E29" s="23">
        <v>0</v>
      </c>
      <c r="F29" s="23">
        <v>2.1035931129362417E-2</v>
      </c>
      <c r="G29" s="23">
        <v>6.6772821667647947E-2</v>
      </c>
      <c r="H29" s="23">
        <v>1.1434222634571382E-2</v>
      </c>
      <c r="I29" s="23">
        <v>0</v>
      </c>
      <c r="J29" s="23">
        <v>7</v>
      </c>
      <c r="K29" s="23">
        <v>-9.6749502451289029</v>
      </c>
      <c r="L29" s="23"/>
      <c r="M29" s="182" t="s">
        <v>729</v>
      </c>
      <c r="N29" s="106" t="str">
        <f t="shared" ref="N29:N30" si="25">CONCATENATE(M29,"_",$N$2,"_",$N$3)</f>
        <v>2019_2_5_f9_2</v>
      </c>
      <c r="O29" s="107">
        <f t="shared" ref="O29:O30" si="26">IF(AA29&gt;2,IF(ISNUMBER(VLOOKUP($N29,$A$2:$K$5000,11,FALSE)),VLOOKUP($N29,$A$2:$K$5000,11,FALSE),#N/A),#N/A)</f>
        <v>21.748075158903028</v>
      </c>
      <c r="P29" s="107">
        <f t="shared" si="3"/>
        <v>0</v>
      </c>
      <c r="Q29" s="107">
        <f t="shared" si="4"/>
        <v>9.6884727790590319E-2</v>
      </c>
      <c r="R29" s="107">
        <f t="shared" si="5"/>
        <v>0.99221005713583843</v>
      </c>
      <c r="S29" s="107">
        <f t="shared" si="6"/>
        <v>0.42183495395448123</v>
      </c>
      <c r="T29" s="107">
        <f t="shared" si="7"/>
        <v>2.0464906897350735E-3</v>
      </c>
      <c r="V29" s="108">
        <f t="shared" ref="V29:V30" si="27">IF(AA29&gt;2,-(P29/SUM($P29:$T29)),#N/A)</f>
        <v>0</v>
      </c>
      <c r="W29" s="108">
        <f t="shared" ref="W29:W30" si="28">IF(AA29&gt;2,-(Q29/SUM($P29:$T29)),#N/A)</f>
        <v>-6.4035855882603285E-2</v>
      </c>
      <c r="X29" s="108">
        <f t="shared" ref="X29:X30" si="29">IF(AA29&gt;2,R29/SUM($P29:$T29),#N/A)</f>
        <v>0.65580016245027817</v>
      </c>
      <c r="Y29" s="108">
        <f t="shared" ref="Y29:Y30" si="30">IF(AA29&gt;2,S29/SUM($P29:$T29),#N/A)</f>
        <v>0.27881135586260353</v>
      </c>
      <c r="Z29" s="108">
        <f t="shared" ref="Z29:Z30" si="31">IF(AA29&gt;2,T29/SUM($P29:$T29),#N/A)</f>
        <v>1.3526258045150055E-3</v>
      </c>
      <c r="AA29" s="109">
        <f t="shared" si="17"/>
        <v>128.40999999999991</v>
      </c>
      <c r="AC29" s="106" t="str">
        <f t="shared" ref="AC29" si="32">M31</f>
        <v>2020_2</v>
      </c>
      <c r="AD29" s="106" t="str">
        <f t="shared" ref="AD29" si="33">CONCATENATE(AC29,"_",$N$2,"_",$AD$3)</f>
        <v>2020_2_5_f4_2</v>
      </c>
      <c r="AE29" s="110">
        <f t="shared" si="19"/>
        <v>39.99996792350705</v>
      </c>
      <c r="AG29" s="182" t="s">
        <v>729</v>
      </c>
      <c r="AH29" s="111">
        <f>IF(hi!$C$36=2,#N/A,VLOOKUP($AG29,$M$8:$O$29,3,FALSE))</f>
        <v>21.748075158903028</v>
      </c>
      <c r="AI29" s="111">
        <f>IF(hi!$C$36=2,#N/A,VLOOKUP(AG29,M29:AE49,19,FALSE))</f>
        <v>39.99996792350705</v>
      </c>
      <c r="AJ29" s="111">
        <f t="shared" si="21"/>
        <v>21.748075158903028</v>
      </c>
      <c r="AK29" s="111">
        <f t="shared" si="9"/>
        <v>18.251892764604023</v>
      </c>
      <c r="AL29" s="111">
        <f t="shared" si="22"/>
        <v>21.748075158903028</v>
      </c>
      <c r="AM29" s="111">
        <f t="shared" si="11"/>
        <v>0</v>
      </c>
    </row>
    <row r="30" spans="1:39" x14ac:dyDescent="0.2">
      <c r="A30" s="103" t="str">
        <f t="shared" si="0"/>
        <v>2008_4_4_f9_1</v>
      </c>
      <c r="B30" s="23" t="s">
        <v>49</v>
      </c>
      <c r="C30" s="23">
        <v>4</v>
      </c>
      <c r="D30" s="23" t="s">
        <v>4</v>
      </c>
      <c r="E30" s="23">
        <v>0</v>
      </c>
      <c r="F30" s="23">
        <v>1.4931578035683353E-2</v>
      </c>
      <c r="G30" s="23">
        <v>0.10431318205439113</v>
      </c>
      <c r="H30" s="23">
        <v>2.5532652000692879E-2</v>
      </c>
      <c r="I30" s="23">
        <v>0</v>
      </c>
      <c r="J30" s="23">
        <v>8</v>
      </c>
      <c r="K30" s="23">
        <v>7.3223259152907394</v>
      </c>
      <c r="L30" s="23"/>
      <c r="M30" s="182" t="s">
        <v>730</v>
      </c>
      <c r="N30" s="106" t="str">
        <f t="shared" si="25"/>
        <v>2019_4_5_f9_2</v>
      </c>
      <c r="O30" s="107">
        <f t="shared" si="26"/>
        <v>32.56116207174648</v>
      </c>
      <c r="P30" s="107">
        <f t="shared" si="3"/>
        <v>0</v>
      </c>
      <c r="Q30" s="107">
        <f t="shared" si="4"/>
        <v>0.17898335950944882</v>
      </c>
      <c r="R30" s="107">
        <f t="shared" si="5"/>
        <v>1.6334378712582496</v>
      </c>
      <c r="S30" s="107">
        <f t="shared" si="6"/>
        <v>1.1404834328561799</v>
      </c>
      <c r="T30" s="107">
        <f t="shared" si="7"/>
        <v>0</v>
      </c>
      <c r="V30" s="108">
        <f t="shared" si="27"/>
        <v>0</v>
      </c>
      <c r="W30" s="108">
        <f t="shared" si="28"/>
        <v>-6.0612644124377515E-2</v>
      </c>
      <c r="X30" s="108">
        <f t="shared" si="29"/>
        <v>0.55316309103378025</v>
      </c>
      <c r="Y30" s="108">
        <f t="shared" si="30"/>
        <v>0.38622426484184225</v>
      </c>
      <c r="Z30" s="108">
        <f t="shared" si="31"/>
        <v>0</v>
      </c>
      <c r="AA30" s="109">
        <f t="shared" si="17"/>
        <v>249.17684882499984</v>
      </c>
      <c r="AC30" s="106" t="str">
        <f t="shared" ref="AC30" si="34">M32</f>
        <v>2020_4</v>
      </c>
      <c r="AD30" s="106" t="str">
        <f t="shared" ref="AD30" si="35">CONCATENATE(AC30,"_",$N$2,"_",$AD$3)</f>
        <v>2020_4_5_f4_2</v>
      </c>
      <c r="AE30" s="110">
        <f t="shared" si="19"/>
        <v>66.429592833444346</v>
      </c>
      <c r="AG30" s="182" t="s">
        <v>730</v>
      </c>
      <c r="AH30" s="111">
        <f>IF(hi!$C$36=2,#N/A,VLOOKUP($AG30,$M$8:$O$30,3,FALSE))</f>
        <v>32.56116207174648</v>
      </c>
      <c r="AI30" s="111">
        <f>IF(hi!$C$36=2,#N/A,VLOOKUP(AG30,M30:AE50,19,FALSE))</f>
        <v>66.429592833444346</v>
      </c>
      <c r="AJ30" s="111">
        <f t="shared" si="21"/>
        <v>32.56116207174648</v>
      </c>
      <c r="AK30" s="111">
        <f t="shared" si="9"/>
        <v>33.868430761697866</v>
      </c>
      <c r="AL30" s="111">
        <f t="shared" si="22"/>
        <v>32.56116207174648</v>
      </c>
      <c r="AM30" s="111">
        <f t="shared" si="11"/>
        <v>0</v>
      </c>
    </row>
    <row r="31" spans="1:39" x14ac:dyDescent="0.2">
      <c r="A31" s="103" t="str">
        <f t="shared" si="0"/>
        <v>2008_4_4_f9_2</v>
      </c>
      <c r="B31" s="23" t="s">
        <v>49</v>
      </c>
      <c r="C31" s="23">
        <v>4</v>
      </c>
      <c r="D31" s="23" t="s">
        <v>5</v>
      </c>
      <c r="E31" s="23">
        <v>0</v>
      </c>
      <c r="F31" s="23">
        <v>2.4476077491491371E-2</v>
      </c>
      <c r="G31" s="23">
        <v>5.7420181792835208E-2</v>
      </c>
      <c r="H31" s="23">
        <v>0</v>
      </c>
      <c r="I31" s="23">
        <v>0</v>
      </c>
      <c r="J31" s="23">
        <v>8</v>
      </c>
      <c r="K31" s="23">
        <v>-29.886685552407933</v>
      </c>
      <c r="L31" s="23"/>
      <c r="M31" s="182" t="s">
        <v>732</v>
      </c>
      <c r="N31" s="106" t="str">
        <f t="shared" ref="N31" si="36">CONCATENATE(M31,"_",$N$2,"_",$N$3)</f>
        <v>2020_2_5_f9_2</v>
      </c>
      <c r="O31" s="107">
        <f t="shared" ref="O31" si="37">IF(AA31&gt;2,IF(ISNUMBER(VLOOKUP($N31,$A$2:$K$5000,11,FALSE)),VLOOKUP($N31,$A$2:$K$5000,11,FALSE),#N/A),#N/A)</f>
        <v>-4.0373843366532887</v>
      </c>
      <c r="P31" s="107">
        <f t="shared" si="3"/>
        <v>1.0232453448675365E-2</v>
      </c>
      <c r="Q31" s="107">
        <f t="shared" si="4"/>
        <v>0.48656294745972994</v>
      </c>
      <c r="R31" s="107">
        <f t="shared" si="5"/>
        <v>2.1593321841724964</v>
      </c>
      <c r="S31" s="107">
        <f t="shared" si="6"/>
        <v>0.36296203831818441</v>
      </c>
      <c r="T31" s="107">
        <f t="shared" si="7"/>
        <v>1.0867402827352117E-2</v>
      </c>
      <c r="V31" s="108">
        <f t="shared" ref="V31" si="38">IF(AA31&gt;2,-(P31/SUM($P31:$T31)),#N/A)</f>
        <v>-3.3770952393404213E-3</v>
      </c>
      <c r="W31" s="108">
        <f t="shared" ref="W31" si="39">IF(AA31&gt;2,-(Q31/SUM($P31:$T31)),#N/A)</f>
        <v>-0.16058410837123455</v>
      </c>
      <c r="X31" s="108">
        <f t="shared" ref="X31" si="40">IF(AA31&gt;2,R31/SUM($P31:$T31),#N/A)</f>
        <v>0.71266099336787181</v>
      </c>
      <c r="Y31" s="108">
        <f t="shared" ref="Y31" si="41">IF(AA31&gt;2,S31/SUM($P31:$T31),#N/A)</f>
        <v>0.11979115055972385</v>
      </c>
      <c r="Z31" s="108">
        <f t="shared" ref="Z31" si="42">IF(AA31&gt;2,T31/SUM($P31:$T31),#N/A)</f>
        <v>3.5866524618293253E-3</v>
      </c>
      <c r="AA31" s="109">
        <f t="shared" si="17"/>
        <v>262.32897875600003</v>
      </c>
      <c r="AC31" s="106" t="str">
        <f t="shared" ref="AC31" si="43">M33</f>
        <v>2021_2</v>
      </c>
      <c r="AD31" s="106" t="str">
        <f t="shared" ref="AD31" si="44">CONCATENATE(AC31,"_",$N$2,"_",$AD$3)</f>
        <v>2021_2_5_f4_2</v>
      </c>
      <c r="AE31" s="110">
        <f>IF(ISNUMBER(VLOOKUP($AD31,$A$2:$K$5000,11,FALSE)),VLOOKUP($AD31,$A$2:$K$5000,11,FALSE),#N/A)</f>
        <v>101.97366490059272</v>
      </c>
      <c r="AG31" s="182" t="s">
        <v>732</v>
      </c>
      <c r="AH31" s="111">
        <f>IF(hi!$C$36=2,#N/A,VLOOKUP($AG31,$M$8:$O$31,3,FALSE))</f>
        <v>-4.0373843366532887</v>
      </c>
      <c r="AI31" s="111">
        <f>IF(hi!$C$36=2,#N/A,VLOOKUP(AG31,M31:AE51,19,FALSE))</f>
        <v>101.97366490059272</v>
      </c>
      <c r="AJ31" s="111">
        <f t="shared" si="21"/>
        <v>-4.0373843366532887</v>
      </c>
      <c r="AK31" s="111">
        <f t="shared" si="9"/>
        <v>106.01104923724601</v>
      </c>
      <c r="AL31" s="111">
        <f t="shared" si="22"/>
        <v>-4.0373843366532887</v>
      </c>
      <c r="AM31" s="111">
        <f t="shared" si="11"/>
        <v>0</v>
      </c>
    </row>
    <row r="32" spans="1:39" x14ac:dyDescent="0.2">
      <c r="A32" s="103" t="str">
        <f t="shared" si="0"/>
        <v>2008_4_4_InEI</v>
      </c>
      <c r="B32" s="23" t="s">
        <v>49</v>
      </c>
      <c r="C32" s="23">
        <v>4</v>
      </c>
      <c r="D32" s="23" t="s">
        <v>107</v>
      </c>
      <c r="E32" s="23">
        <v>0</v>
      </c>
      <c r="F32" s="23">
        <v>6.0940058243589374E-4</v>
      </c>
      <c r="G32" s="23">
        <v>2.3282261688434658E-3</v>
      </c>
      <c r="H32" s="23">
        <v>5.3710310903655294E-4</v>
      </c>
      <c r="I32" s="23">
        <v>0</v>
      </c>
      <c r="J32" s="23">
        <v>7.9999999999999991</v>
      </c>
      <c r="K32" s="23">
        <v>-2.0806645784189892</v>
      </c>
      <c r="L32" s="23"/>
      <c r="M32" s="182" t="s">
        <v>734</v>
      </c>
      <c r="N32" s="106" t="str">
        <f t="shared" ref="N32:N33" si="45">CONCATENATE(M32,"_",$N$2,"_",$N$3)</f>
        <v>2020_4_5_f9_2</v>
      </c>
      <c r="O32" s="107">
        <f t="shared" ref="O32" si="46">IF(AA32&gt;2,IF(ISNUMBER(VLOOKUP($N32,$A$2:$K$5000,11,FALSE)),VLOOKUP($N32,$A$2:$K$5000,11,FALSE),#N/A),#N/A)</f>
        <v>39.297947558046346</v>
      </c>
      <c r="P32" s="107">
        <f t="shared" si="3"/>
        <v>2.0464906897350735E-3</v>
      </c>
      <c r="Q32" s="107">
        <f t="shared" si="4"/>
        <v>0.17951117886039514</v>
      </c>
      <c r="R32" s="107">
        <f t="shared" si="5"/>
        <v>1.7274316795912461</v>
      </c>
      <c r="S32" s="107">
        <f t="shared" si="6"/>
        <v>1.4078906573950523</v>
      </c>
      <c r="T32" s="107">
        <f t="shared" si="7"/>
        <v>4.9270850728818573E-2</v>
      </c>
      <c r="V32" s="108">
        <f t="shared" ref="V32:V33" si="47">IF(AA32&gt;2,-(P32/SUM($P32:$T32)),#N/A)</f>
        <v>-6.0796166794428773E-4</v>
      </c>
      <c r="W32" s="108">
        <f t="shared" ref="W32:W33" si="48">IF(AA32&gt;2,-(Q32/SUM($P32:$T32)),#N/A)</f>
        <v>-5.3328322607096385E-2</v>
      </c>
      <c r="X32" s="108">
        <f t="shared" ref="X32:X33" si="49">IF(AA32&gt;2,R32/SUM($P32:$T32),#N/A)</f>
        <v>0.51317714292658256</v>
      </c>
      <c r="Y32" s="108">
        <f t="shared" ref="Y32:Y33" si="50">IF(AA32&gt;2,S32/SUM($P32:$T32),#N/A)</f>
        <v>0.41824942407330523</v>
      </c>
      <c r="Z32" s="108">
        <f t="shared" ref="Z32:Z33" si="51">IF(AA32&gt;2,T32/SUM($P32:$T32),#N/A)</f>
        <v>1.4637148725071568E-2</v>
      </c>
      <c r="AA32" s="109">
        <f t="shared" si="17"/>
        <v>286.99999999999977</v>
      </c>
      <c r="AC32" s="106" t="str">
        <f t="shared" ref="AC32" si="52">M34</f>
        <v>2021_4</v>
      </c>
      <c r="AD32" s="106" t="str">
        <f t="shared" ref="AD32" si="53">CONCATENATE(AC32,"_",$N$2,"_",$AD$3)</f>
        <v>2021_4_5_f4_2</v>
      </c>
      <c r="AE32" s="110" t="e">
        <f t="shared" si="19"/>
        <v>#N/A</v>
      </c>
      <c r="AG32" s="182" t="s">
        <v>734</v>
      </c>
      <c r="AH32" s="111">
        <f>IF(hi!$C$36=2,#N/A,VLOOKUP($AG32,$M$8:$O$32,3,FALSE))</f>
        <v>39.297947558046346</v>
      </c>
      <c r="AI32" s="111" t="e">
        <f>IF(hi!$C$36=2,#N/A,VLOOKUP(AG32,M32:AE52,19,FALSE))</f>
        <v>#N/A</v>
      </c>
      <c r="AJ32" s="111">
        <f t="shared" si="21"/>
        <v>10000000</v>
      </c>
      <c r="AK32" s="111" t="e">
        <f t="shared" si="9"/>
        <v>#N/A</v>
      </c>
      <c r="AL32" s="111">
        <f t="shared" si="22"/>
        <v>10000000</v>
      </c>
      <c r="AM32" s="111" t="e">
        <f t="shared" si="11"/>
        <v>#N/A</v>
      </c>
    </row>
    <row r="33" spans="1:39" x14ac:dyDescent="0.2">
      <c r="A33" s="103" t="str">
        <f t="shared" si="0"/>
        <v>2008_4_4_lagE</v>
      </c>
      <c r="B33" s="23" t="s">
        <v>49</v>
      </c>
      <c r="C33" s="23">
        <v>4</v>
      </c>
      <c r="D33" s="23" t="s">
        <v>226</v>
      </c>
      <c r="E33" s="23">
        <v>0</v>
      </c>
      <c r="F33" s="23">
        <v>9.6163538391819234E-4</v>
      </c>
      <c r="G33" s="23">
        <v>1.6345293922702081E-3</v>
      </c>
      <c r="H33" s="23">
        <v>8.7856508412751191E-4</v>
      </c>
      <c r="I33" s="23">
        <v>0</v>
      </c>
      <c r="J33" s="23">
        <v>7.9999999999999991</v>
      </c>
      <c r="K33" s="23">
        <v>-2.3906980723712405</v>
      </c>
      <c r="L33" s="23"/>
      <c r="M33" s="182" t="s">
        <v>736</v>
      </c>
      <c r="N33" s="106" t="str">
        <f t="shared" si="45"/>
        <v>2021_2_5_f9_2</v>
      </c>
      <c r="O33" s="107">
        <f>IF(AA33&gt;2,IF(ISNUMBER(VLOOKUP($N33,$A$2:$K$5000,11,FALSE)),VLOOKUP($N33,$A$2:$K$5000,11,FALSE),#N/A),#N/A)</f>
        <v>75.963125457650065</v>
      </c>
      <c r="P33" s="107">
        <f t="shared" si="3"/>
        <v>2.0464906897350735E-3</v>
      </c>
      <c r="Q33" s="107">
        <f t="shared" si="4"/>
        <v>2.0464906897350735E-3</v>
      </c>
      <c r="R33" s="107">
        <f t="shared" si="5"/>
        <v>0.77359790184980604</v>
      </c>
      <c r="S33" s="107">
        <f t="shared" si="6"/>
        <v>1.7837168130536665</v>
      </c>
      <c r="T33" s="107">
        <f t="shared" si="7"/>
        <v>0.13556291340398424</v>
      </c>
      <c r="V33" s="108">
        <f t="shared" si="47"/>
        <v>-7.5881089782162548E-4</v>
      </c>
      <c r="W33" s="108">
        <f t="shared" si="48"/>
        <v>-7.5881089782162548E-4</v>
      </c>
      <c r="X33" s="108">
        <f t="shared" si="49"/>
        <v>0.28683957439922114</v>
      </c>
      <c r="Y33" s="108">
        <f t="shared" si="50"/>
        <v>0.66137792034030596</v>
      </c>
      <c r="Z33" s="108">
        <f t="shared" si="51"/>
        <v>5.0264883464829761E-2</v>
      </c>
      <c r="AA33" s="109">
        <f t="shared" si="17"/>
        <v>225.20999999999975</v>
      </c>
      <c r="AC33" s="106" t="str">
        <f t="shared" ref="AC33" si="54">M35</f>
        <v>2022_2</v>
      </c>
      <c r="AD33" s="106" t="str">
        <f t="shared" ref="AD33" si="55">CONCATENATE(AC33,"_",$N$2,"_",$AD$3)</f>
        <v>2022_2_5_f4_2</v>
      </c>
      <c r="AE33" s="110" t="e">
        <f t="shared" si="19"/>
        <v>#N/A</v>
      </c>
      <c r="AG33" s="182" t="s">
        <v>736</v>
      </c>
      <c r="AH33" s="111">
        <f>IF(hi!$C$36=2,#N/A,VLOOKUP($AG33,$M$8:$O$35,3,FALSE))</f>
        <v>75.963125457650065</v>
      </c>
      <c r="AI33" s="111" t="e">
        <f>IF(hi!$C$36=2,#N/A,VLOOKUP(AG33,M33:AE53,19,FALSE))</f>
        <v>#N/A</v>
      </c>
      <c r="AJ33" s="111">
        <f t="shared" si="21"/>
        <v>10000000</v>
      </c>
      <c r="AK33" s="111" t="e">
        <f t="shared" si="9"/>
        <v>#N/A</v>
      </c>
      <c r="AL33" s="111">
        <f t="shared" si="22"/>
        <v>10000000</v>
      </c>
      <c r="AM33" s="111" t="e">
        <f t="shared" si="11"/>
        <v>#N/A</v>
      </c>
    </row>
    <row r="34" spans="1:39" x14ac:dyDescent="0.2">
      <c r="A34" s="103" t="str">
        <f t="shared" si="0"/>
        <v>2008_4_5_f4_1</v>
      </c>
      <c r="B34" s="23" t="s">
        <v>49</v>
      </c>
      <c r="C34" s="23">
        <v>5</v>
      </c>
      <c r="D34" s="23" t="s">
        <v>43</v>
      </c>
      <c r="E34" s="23">
        <v>0</v>
      </c>
      <c r="F34" s="23">
        <v>2.9482071713147411E-2</v>
      </c>
      <c r="G34" s="23">
        <v>0.16230729256885501</v>
      </c>
      <c r="H34" s="23">
        <v>7.1747791442923967E-2</v>
      </c>
      <c r="I34" s="23">
        <v>2.3003637623419365E-2</v>
      </c>
      <c r="J34" s="23">
        <v>26</v>
      </c>
      <c r="K34" s="23">
        <v>30.806432112199257</v>
      </c>
      <c r="L34" s="23"/>
      <c r="M34" s="182" t="s">
        <v>770</v>
      </c>
      <c r="N34" s="106" t="str">
        <f t="shared" ref="N34" si="56">CONCATENATE(M34,"_",$N$2,"_",$N$3)</f>
        <v>2021_4_5_f9_2</v>
      </c>
      <c r="O34" s="107" t="e">
        <f t="shared" ref="O34" si="57">IF(AA34&gt;2,IF(ISNUMBER(VLOOKUP($N34,$A$2:$K$5000,11,FALSE)),VLOOKUP($N34,$A$2:$K$5000,11,FALSE),#N/A),#N/A)</f>
        <v>#N/A</v>
      </c>
      <c r="P34" s="107" t="e">
        <f t="shared" si="3"/>
        <v>#N/A</v>
      </c>
      <c r="Q34" s="107" t="e">
        <f t="shared" si="4"/>
        <v>#N/A</v>
      </c>
      <c r="R34" s="107" t="e">
        <f t="shared" si="5"/>
        <v>#N/A</v>
      </c>
      <c r="S34" s="107" t="e">
        <f t="shared" si="6"/>
        <v>#N/A</v>
      </c>
      <c r="T34" s="107" t="e">
        <f t="shared" si="7"/>
        <v>#N/A</v>
      </c>
      <c r="V34" s="108" t="e">
        <f t="shared" ref="V34" si="58">IF(AA34&gt;2,-(P34/SUM($P34:$T34)),#N/A)</f>
        <v>#N/A</v>
      </c>
      <c r="W34" s="108" t="e">
        <f t="shared" ref="W34" si="59">IF(AA34&gt;2,-(Q34/SUM($P34:$T34)),#N/A)</f>
        <v>#N/A</v>
      </c>
      <c r="X34" s="108" t="e">
        <f t="shared" ref="X34" si="60">IF(AA34&gt;2,R34/SUM($P34:$T34),#N/A)</f>
        <v>#N/A</v>
      </c>
      <c r="Y34" s="108" t="e">
        <f t="shared" ref="Y34" si="61">IF(AA34&gt;2,S34/SUM($P34:$T34),#N/A)</f>
        <v>#N/A</v>
      </c>
      <c r="Z34" s="108" t="e">
        <f t="shared" ref="Z34" si="62">IF(AA34&gt;2,T34/SUM($P34:$T34),#N/A)</f>
        <v>#N/A</v>
      </c>
      <c r="AA34" s="109" t="e">
        <f t="shared" si="17"/>
        <v>#N/A</v>
      </c>
    </row>
    <row r="35" spans="1:39" x14ac:dyDescent="0.2">
      <c r="A35" s="103" t="str">
        <f t="shared" si="0"/>
        <v>2008_4_5_f4_2</v>
      </c>
      <c r="B35" s="23" t="s">
        <v>49</v>
      </c>
      <c r="C35" s="23">
        <v>5</v>
      </c>
      <c r="D35" s="23" t="s">
        <v>44</v>
      </c>
      <c r="E35" s="23">
        <v>0</v>
      </c>
      <c r="F35" s="23">
        <v>4.0081179528970029E-2</v>
      </c>
      <c r="G35" s="23">
        <v>0.15711944481005999</v>
      </c>
      <c r="H35" s="23">
        <v>0.1096737682808127</v>
      </c>
      <c r="I35" s="23">
        <v>1.2485302686480383E-2</v>
      </c>
      <c r="J35" s="23">
        <v>29</v>
      </c>
      <c r="K35" s="23">
        <v>29.610246851626158</v>
      </c>
      <c r="L35" s="23"/>
      <c r="M35" s="182" t="s">
        <v>827</v>
      </c>
      <c r="N35" s="106" t="str">
        <f t="shared" ref="N35" si="63">CONCATENATE(M35,"_",$N$2,"_",$N$3)</f>
        <v>2022_2_5_f9_2</v>
      </c>
      <c r="O35" s="107" t="e">
        <f t="shared" ref="O35" si="64">IF(AA35&gt;2,IF(ISNUMBER(VLOOKUP($N35,$A$2:$K$5000,11,FALSE)),VLOOKUP($N35,$A$2:$K$5000,11,FALSE),#N/A),#N/A)</f>
        <v>#N/A</v>
      </c>
      <c r="P35" s="107" t="e">
        <f t="shared" si="3"/>
        <v>#N/A</v>
      </c>
      <c r="Q35" s="107" t="e">
        <f t="shared" si="4"/>
        <v>#N/A</v>
      </c>
      <c r="R35" s="107" t="e">
        <f t="shared" si="5"/>
        <v>#N/A</v>
      </c>
      <c r="S35" s="107" t="e">
        <f t="shared" si="6"/>
        <v>#N/A</v>
      </c>
      <c r="T35" s="107" t="e">
        <f t="shared" si="7"/>
        <v>#N/A</v>
      </c>
      <c r="V35" s="108" t="e">
        <f t="shared" ref="V35" si="65">IF(AA35&gt;2,-(P35/SUM($P35:$T35)),#N/A)</f>
        <v>#N/A</v>
      </c>
      <c r="W35" s="108" t="e">
        <f t="shared" ref="W35" si="66">IF(AA35&gt;2,-(Q35/SUM($P35:$T35)),#N/A)</f>
        <v>#N/A</v>
      </c>
      <c r="X35" s="108" t="e">
        <f t="shared" ref="X35" si="67">IF(AA35&gt;2,R35/SUM($P35:$T35),#N/A)</f>
        <v>#N/A</v>
      </c>
      <c r="Y35" s="108" t="e">
        <f t="shared" ref="Y35" si="68">IF(AA35&gt;2,S35/SUM($P35:$T35),#N/A)</f>
        <v>#N/A</v>
      </c>
      <c r="Z35" s="108" t="e">
        <f t="shared" ref="Z35" si="69">IF(AA35&gt;2,T35/SUM($P35:$T35),#N/A)</f>
        <v>#N/A</v>
      </c>
      <c r="AA35" s="109" t="e">
        <f t="shared" si="17"/>
        <v>#N/A</v>
      </c>
      <c r="AJ35" s="107" t="s">
        <v>219</v>
      </c>
      <c r="AK35" s="107" t="b">
        <v>1</v>
      </c>
      <c r="AL35" s="107" t="s">
        <v>219</v>
      </c>
      <c r="AM35" s="107" t="b">
        <v>0</v>
      </c>
    </row>
    <row r="36" spans="1:39" x14ac:dyDescent="0.2">
      <c r="A36" s="103" t="str">
        <f t="shared" si="0"/>
        <v>2008_4_5_f51_1</v>
      </c>
      <c r="B36" s="23" t="s">
        <v>49</v>
      </c>
      <c r="C36" s="23">
        <v>5</v>
      </c>
      <c r="D36" s="23" t="s">
        <v>310</v>
      </c>
      <c r="E36" s="23">
        <v>0</v>
      </c>
      <c r="F36" s="23">
        <v>4.8447068351778727E-2</v>
      </c>
      <c r="G36" s="23">
        <v>0.16629897992599402</v>
      </c>
      <c r="H36" s="23">
        <v>4.4958002110881488E-2</v>
      </c>
      <c r="I36" s="23">
        <v>2.2079877612105975E-2</v>
      </c>
      <c r="J36" s="23">
        <v>26</v>
      </c>
      <c r="K36" s="23">
        <v>14.433289106256261</v>
      </c>
      <c r="L36" s="23"/>
      <c r="AC36" s="114" t="s">
        <v>93</v>
      </c>
      <c r="AD36" s="115"/>
      <c r="AJ36" s="107" t="s">
        <v>220</v>
      </c>
      <c r="AK36" s="107" t="b">
        <v>0</v>
      </c>
      <c r="AL36" s="107" t="s">
        <v>220</v>
      </c>
      <c r="AM36" s="107" t="b">
        <v>1</v>
      </c>
    </row>
    <row r="37" spans="1:39" x14ac:dyDescent="0.2">
      <c r="A37" s="103" t="str">
        <f t="shared" si="0"/>
        <v>2008_4_5_f52_1</v>
      </c>
      <c r="B37" s="23" t="s">
        <v>49</v>
      </c>
      <c r="C37" s="23">
        <v>5</v>
      </c>
      <c r="D37" s="23" t="s">
        <v>311</v>
      </c>
      <c r="E37" s="23">
        <v>1.2807695514381712E-2</v>
      </c>
      <c r="F37" s="23">
        <v>4.4963726146171237E-2</v>
      </c>
      <c r="G37" s="23">
        <v>0.16230383503246665</v>
      </c>
      <c r="H37" s="23">
        <v>6.1708671307740631E-2</v>
      </c>
      <c r="I37" s="23">
        <v>0</v>
      </c>
      <c r="J37" s="23">
        <v>26</v>
      </c>
      <c r="K37" s="23">
        <v>-3.1479601871296565</v>
      </c>
      <c r="L37" s="23"/>
      <c r="AC37" s="115" t="s">
        <v>2</v>
      </c>
      <c r="AD37" s="115" t="s">
        <v>92</v>
      </c>
      <c r="AJ37" s="107" t="s">
        <v>221</v>
      </c>
      <c r="AK37" s="107" t="b">
        <v>0</v>
      </c>
      <c r="AL37" s="107" t="s">
        <v>221</v>
      </c>
      <c r="AM37" s="107" t="b">
        <v>0</v>
      </c>
    </row>
    <row r="38" spans="1:39" x14ac:dyDescent="0.2">
      <c r="A38" s="103" t="str">
        <f t="shared" si="0"/>
        <v>2008_4_5_f9_1</v>
      </c>
      <c r="B38" s="23" t="s">
        <v>49</v>
      </c>
      <c r="C38" s="23">
        <v>5</v>
      </c>
      <c r="D38" s="23" t="s">
        <v>4</v>
      </c>
      <c r="E38" s="23">
        <v>0</v>
      </c>
      <c r="F38" s="23">
        <v>3.8489520180148971E-2</v>
      </c>
      <c r="G38" s="23">
        <v>0.19961891564178072</v>
      </c>
      <c r="H38" s="23">
        <v>4.843235752641608E-2</v>
      </c>
      <c r="I38" s="23">
        <v>0</v>
      </c>
      <c r="J38" s="23">
        <v>26</v>
      </c>
      <c r="K38" s="23">
        <v>3.4699552653850816</v>
      </c>
      <c r="L38" s="23"/>
      <c r="AC38" s="115" t="s">
        <v>4</v>
      </c>
      <c r="AD38" s="115" t="s">
        <v>43</v>
      </c>
      <c r="AJ38" s="107"/>
      <c r="AK38" s="107">
        <f>MATCH(TRUE,AK35:AK37,0)</f>
        <v>1</v>
      </c>
      <c r="AL38" s="107"/>
      <c r="AM38" s="107">
        <f>MATCH(TRUE,AM35:AM37,0)</f>
        <v>2</v>
      </c>
    </row>
    <row r="39" spans="1:39" x14ac:dyDescent="0.2">
      <c r="A39" s="103" t="str">
        <f t="shared" si="0"/>
        <v>2008_4_5_f9_2</v>
      </c>
      <c r="B39" s="23" t="s">
        <v>49</v>
      </c>
      <c r="C39" s="23">
        <v>5</v>
      </c>
      <c r="D39" s="23" t="s">
        <v>5</v>
      </c>
      <c r="E39" s="23">
        <v>0</v>
      </c>
      <c r="F39" s="23">
        <v>5.1818585110759048E-2</v>
      </c>
      <c r="G39" s="23">
        <v>0.23648048554154502</v>
      </c>
      <c r="H39" s="23">
        <v>3.1060624654019042E-2</v>
      </c>
      <c r="I39" s="23">
        <v>0</v>
      </c>
      <c r="J39" s="23">
        <v>29</v>
      </c>
      <c r="K39" s="23">
        <v>-6.4998685688340867</v>
      </c>
      <c r="L39" s="23"/>
      <c r="AC39" s="115" t="s">
        <v>5</v>
      </c>
      <c r="AD39" s="115" t="s">
        <v>44</v>
      </c>
    </row>
    <row r="40" spans="1:39" x14ac:dyDescent="0.2">
      <c r="A40" s="103" t="str">
        <f t="shared" si="0"/>
        <v>2008_4_5_InEI</v>
      </c>
      <c r="B40" s="23" t="s">
        <v>49</v>
      </c>
      <c r="C40" s="23">
        <v>5</v>
      </c>
      <c r="D40" s="23" t="s">
        <v>107</v>
      </c>
      <c r="E40" s="23">
        <v>0</v>
      </c>
      <c r="F40" s="23">
        <v>1.1528509547419671E-3</v>
      </c>
      <c r="G40" s="23">
        <v>5.3959999617248034E-3</v>
      </c>
      <c r="H40" s="23">
        <v>8.9357262003409257E-4</v>
      </c>
      <c r="I40" s="23">
        <v>0</v>
      </c>
      <c r="J40" s="23">
        <v>27.926946697951632</v>
      </c>
      <c r="K40" s="23">
        <v>-3.4837890296925655</v>
      </c>
      <c r="L40" s="23"/>
      <c r="AC40" s="115" t="s">
        <v>6</v>
      </c>
      <c r="AD40" s="115" t="s">
        <v>100</v>
      </c>
    </row>
    <row r="41" spans="1:39" x14ac:dyDescent="0.2">
      <c r="A41" s="103" t="str">
        <f t="shared" si="0"/>
        <v>2008_4_5_lagE</v>
      </c>
      <c r="B41" s="23" t="s">
        <v>49</v>
      </c>
      <c r="C41" s="23">
        <v>5</v>
      </c>
      <c r="D41" s="23" t="s">
        <v>226</v>
      </c>
      <c r="E41" s="23">
        <v>0</v>
      </c>
      <c r="F41" s="23">
        <v>7.6145978671821176E-4</v>
      </c>
      <c r="G41" s="23">
        <v>4.1456194379866154E-3</v>
      </c>
      <c r="H41" s="23">
        <v>2.0953917607823475E-3</v>
      </c>
      <c r="I41" s="23">
        <v>4.3995255101368934E-4</v>
      </c>
      <c r="J41" s="23">
        <v>27.926946697951632</v>
      </c>
      <c r="K41" s="23">
        <v>29.746185032790727</v>
      </c>
      <c r="L41" s="23"/>
      <c r="AC41" s="115" t="s">
        <v>7</v>
      </c>
      <c r="AD41" s="115" t="s">
        <v>102</v>
      </c>
    </row>
    <row r="42" spans="1:39" x14ac:dyDescent="0.2">
      <c r="A42" s="103" t="str">
        <f t="shared" si="0"/>
        <v>2008_4_6_f4_1</v>
      </c>
      <c r="B42" s="23" t="s">
        <v>49</v>
      </c>
      <c r="C42" s="23">
        <v>6</v>
      </c>
      <c r="D42" s="23" t="s">
        <v>43</v>
      </c>
      <c r="E42" s="23">
        <v>0</v>
      </c>
      <c r="F42" s="23">
        <v>3.7311623072925688E-2</v>
      </c>
      <c r="G42" s="23">
        <v>0.11311276632600034</v>
      </c>
      <c r="H42" s="23">
        <v>2.3107569721115537E-2</v>
      </c>
      <c r="I42" s="23">
        <v>0</v>
      </c>
      <c r="J42" s="23">
        <v>15</v>
      </c>
      <c r="K42" s="23">
        <v>-8.1852665202635269</v>
      </c>
      <c r="L42" s="23"/>
      <c r="AC42" s="115" t="s">
        <v>3</v>
      </c>
      <c r="AD42" s="115" t="s">
        <v>109</v>
      </c>
    </row>
    <row r="43" spans="1:39" x14ac:dyDescent="0.2">
      <c r="A43" s="103" t="str">
        <f t="shared" si="0"/>
        <v>2008_4_6_f4_2</v>
      </c>
      <c r="B43" s="23" t="s">
        <v>49</v>
      </c>
      <c r="C43" s="23">
        <v>6</v>
      </c>
      <c r="D43" s="23" t="s">
        <v>44</v>
      </c>
      <c r="E43" s="23">
        <v>0</v>
      </c>
      <c r="F43" s="23">
        <v>1.3217936584953559E-2</v>
      </c>
      <c r="G43" s="23">
        <v>0.10781165712219337</v>
      </c>
      <c r="H43" s="23">
        <v>1.1416878251207E-2</v>
      </c>
      <c r="I43" s="23">
        <v>0</v>
      </c>
      <c r="J43" s="23">
        <v>15</v>
      </c>
      <c r="K43" s="23">
        <v>-1.3598386632094501</v>
      </c>
      <c r="L43" s="23"/>
      <c r="AC43" s="115" t="s">
        <v>111</v>
      </c>
      <c r="AD43" s="115" t="s">
        <v>110</v>
      </c>
    </row>
    <row r="44" spans="1:39" x14ac:dyDescent="0.2">
      <c r="A44" s="103" t="str">
        <f t="shared" si="0"/>
        <v>2008_4_6_f51_1</v>
      </c>
      <c r="B44" s="23" t="s">
        <v>49</v>
      </c>
      <c r="C44" s="23">
        <v>6</v>
      </c>
      <c r="D44" s="23" t="s">
        <v>310</v>
      </c>
      <c r="E44" s="23">
        <v>0</v>
      </c>
      <c r="F44" s="23">
        <v>1.4213333440580019E-2</v>
      </c>
      <c r="G44" s="23">
        <v>8.2490779248184959E-2</v>
      </c>
      <c r="H44" s="23">
        <v>5.6285102850432769E-2</v>
      </c>
      <c r="I44" s="23">
        <v>0</v>
      </c>
      <c r="J44" s="23">
        <v>15</v>
      </c>
      <c r="K44" s="23">
        <v>27.499826874446214</v>
      </c>
      <c r="L44" s="23"/>
      <c r="AC44" s="115" t="s">
        <v>107</v>
      </c>
      <c r="AD44" s="115" t="s">
        <v>226</v>
      </c>
    </row>
    <row r="45" spans="1:39" x14ac:dyDescent="0.2">
      <c r="A45" s="103" t="str">
        <f t="shared" si="0"/>
        <v>2008_4_6_f52_1</v>
      </c>
      <c r="B45" s="23" t="s">
        <v>49</v>
      </c>
      <c r="C45" s="23">
        <v>6</v>
      </c>
      <c r="D45" s="23" t="s">
        <v>311</v>
      </c>
      <c r="E45" s="23">
        <v>0</v>
      </c>
      <c r="F45" s="23">
        <v>3.8462203934370713E-2</v>
      </c>
      <c r="G45" s="23">
        <v>7.0913798425641286E-2</v>
      </c>
      <c r="H45" s="23">
        <v>4.3613213179185747E-2</v>
      </c>
      <c r="I45" s="23">
        <v>0</v>
      </c>
      <c r="J45" s="23">
        <v>15</v>
      </c>
      <c r="K45" s="23">
        <v>3.366910031312162</v>
      </c>
      <c r="L45" s="23"/>
      <c r="AC45" s="115" t="s">
        <v>113</v>
      </c>
      <c r="AD45" s="115" t="s">
        <v>227</v>
      </c>
    </row>
    <row r="46" spans="1:39" x14ac:dyDescent="0.2">
      <c r="A46" s="103" t="str">
        <f t="shared" si="0"/>
        <v>2008_4_6_f9_1</v>
      </c>
      <c r="B46" s="23" t="s">
        <v>49</v>
      </c>
      <c r="C46" s="23">
        <v>6</v>
      </c>
      <c r="D46" s="23" t="s">
        <v>4</v>
      </c>
      <c r="E46" s="23">
        <v>0</v>
      </c>
      <c r="F46" s="23">
        <v>3.0417460592412956E-2</v>
      </c>
      <c r="G46" s="23">
        <v>0.13112766326000347</v>
      </c>
      <c r="H46" s="23">
        <v>1.1986835267625151E-2</v>
      </c>
      <c r="I46" s="23">
        <v>0</v>
      </c>
      <c r="J46" s="23">
        <v>15</v>
      </c>
      <c r="K46" s="23">
        <v>-10.620882411659014</v>
      </c>
      <c r="L46" s="23"/>
    </row>
    <row r="47" spans="1:39" x14ac:dyDescent="0.2">
      <c r="A47" s="103" t="str">
        <f t="shared" si="0"/>
        <v>2008_4_6_f9_2</v>
      </c>
      <c r="B47" s="23" t="s">
        <v>49</v>
      </c>
      <c r="C47" s="23">
        <v>6</v>
      </c>
      <c r="D47" s="23" t="s">
        <v>5</v>
      </c>
      <c r="E47" s="23">
        <v>0</v>
      </c>
      <c r="F47" s="23">
        <v>2.4634814836160559E-2</v>
      </c>
      <c r="G47" s="23">
        <v>0.10933797774401249</v>
      </c>
      <c r="H47" s="23">
        <v>0</v>
      </c>
      <c r="I47" s="23">
        <v>0</v>
      </c>
      <c r="J47" s="23">
        <v>15</v>
      </c>
      <c r="K47" s="23">
        <v>-18.387923668470521</v>
      </c>
      <c r="L47" s="23"/>
    </row>
    <row r="48" spans="1:39" x14ac:dyDescent="0.2">
      <c r="A48" s="103" t="str">
        <f t="shared" si="0"/>
        <v>2008_4_6_InEI</v>
      </c>
      <c r="B48" s="23" t="s">
        <v>49</v>
      </c>
      <c r="C48" s="23">
        <v>6</v>
      </c>
      <c r="D48" s="23" t="s">
        <v>107</v>
      </c>
      <c r="E48" s="23">
        <v>0</v>
      </c>
      <c r="F48" s="23">
        <v>7.6487787148340905E-4</v>
      </c>
      <c r="G48" s="23">
        <v>3.1739684156450211E-3</v>
      </c>
      <c r="H48" s="23">
        <v>1.311203523708039E-4</v>
      </c>
      <c r="I48" s="23">
        <v>0</v>
      </c>
      <c r="J48" s="23">
        <v>14.99839017114591</v>
      </c>
      <c r="K48" s="23">
        <v>-15.571565451224</v>
      </c>
      <c r="L48" s="23"/>
    </row>
    <row r="49" spans="1:12" x14ac:dyDescent="0.2">
      <c r="A49" s="103" t="str">
        <f t="shared" si="0"/>
        <v>2008_4_6_lagE</v>
      </c>
      <c r="B49" s="23" t="s">
        <v>49</v>
      </c>
      <c r="C49" s="23">
        <v>6</v>
      </c>
      <c r="D49" s="23" t="s">
        <v>226</v>
      </c>
      <c r="E49" s="23">
        <v>0</v>
      </c>
      <c r="F49" s="23">
        <v>6.501775824427744E-4</v>
      </c>
      <c r="G49" s="23">
        <v>3.005193773640921E-3</v>
      </c>
      <c r="H49" s="23">
        <v>3.7811166944051868E-4</v>
      </c>
      <c r="I49" s="23">
        <v>0</v>
      </c>
      <c r="J49" s="23">
        <v>15</v>
      </c>
      <c r="K49" s="23">
        <v>-6.745185520320776</v>
      </c>
      <c r="L49" s="23"/>
    </row>
    <row r="50" spans="1:12" x14ac:dyDescent="0.2">
      <c r="A50" s="103" t="str">
        <f t="shared" si="0"/>
        <v>2008_4_7_f4_1</v>
      </c>
      <c r="B50" s="23" t="s">
        <v>49</v>
      </c>
      <c r="C50" s="23">
        <v>7</v>
      </c>
      <c r="D50" s="23" t="s">
        <v>43</v>
      </c>
      <c r="E50" s="23">
        <v>0</v>
      </c>
      <c r="F50" s="23">
        <v>0</v>
      </c>
      <c r="G50" s="23">
        <v>2.889312315953577E-2</v>
      </c>
      <c r="H50" s="23">
        <v>6.6862982851203885E-3</v>
      </c>
      <c r="I50" s="23">
        <v>0</v>
      </c>
      <c r="J50" s="23">
        <v>7</v>
      </c>
      <c r="K50" s="23">
        <v>18.792599805258035</v>
      </c>
      <c r="L50" s="23"/>
    </row>
    <row r="51" spans="1:12" x14ac:dyDescent="0.2">
      <c r="A51" s="103" t="str">
        <f t="shared" si="0"/>
        <v>2008_4_7_f4_2</v>
      </c>
      <c r="B51" s="23" t="s">
        <v>49</v>
      </c>
      <c r="C51" s="23">
        <v>7</v>
      </c>
      <c r="D51" s="23" t="s">
        <v>44</v>
      </c>
      <c r="E51" s="23">
        <v>0</v>
      </c>
      <c r="F51" s="23">
        <v>0</v>
      </c>
      <c r="G51" s="23">
        <v>2.0106642605187876E-2</v>
      </c>
      <c r="H51" s="23">
        <v>5.2312007725571263E-2</v>
      </c>
      <c r="I51" s="23">
        <v>0</v>
      </c>
      <c r="J51" s="23">
        <v>7</v>
      </c>
      <c r="K51" s="23">
        <v>72.235546349794689</v>
      </c>
      <c r="L51" s="23"/>
    </row>
    <row r="52" spans="1:12" x14ac:dyDescent="0.2">
      <c r="A52" s="103" t="str">
        <f t="shared" si="0"/>
        <v>2008_4_7_f51_1</v>
      </c>
      <c r="B52" s="23" t="s">
        <v>49</v>
      </c>
      <c r="C52" s="23">
        <v>7</v>
      </c>
      <c r="D52" s="23" t="s">
        <v>310</v>
      </c>
      <c r="E52" s="23">
        <v>0</v>
      </c>
      <c r="F52" s="23">
        <v>2.5221047688517889E-3</v>
      </c>
      <c r="G52" s="23">
        <v>3.7075675209963743E-2</v>
      </c>
      <c r="H52" s="23">
        <v>1.4401255908892116E-2</v>
      </c>
      <c r="I52" s="23">
        <v>0</v>
      </c>
      <c r="J52" s="23">
        <v>7</v>
      </c>
      <c r="K52" s="23">
        <v>21.998820802547883</v>
      </c>
      <c r="L52" s="23"/>
    </row>
    <row r="53" spans="1:12" x14ac:dyDescent="0.2">
      <c r="A53" s="103" t="str">
        <f t="shared" si="0"/>
        <v>2008_4_7_f52_1</v>
      </c>
      <c r="B53" s="23" t="s">
        <v>49</v>
      </c>
      <c r="C53" s="23">
        <v>7</v>
      </c>
      <c r="D53" s="23" t="s">
        <v>311</v>
      </c>
      <c r="E53" s="23">
        <v>0</v>
      </c>
      <c r="F53" s="23">
        <v>2.5221047688517889E-3</v>
      </c>
      <c r="G53" s="23">
        <v>4.8954826350004067E-2</v>
      </c>
      <c r="H53" s="23">
        <v>2.5221047688517889E-3</v>
      </c>
      <c r="I53" s="23">
        <v>0</v>
      </c>
      <c r="J53" s="23">
        <v>7</v>
      </c>
      <c r="K53" s="23">
        <v>0</v>
      </c>
      <c r="L53" s="23"/>
    </row>
    <row r="54" spans="1:12" x14ac:dyDescent="0.2">
      <c r="A54" s="103" t="str">
        <f t="shared" si="0"/>
        <v>2008_4_7_f9_1</v>
      </c>
      <c r="B54" s="23" t="s">
        <v>49</v>
      </c>
      <c r="C54" s="23">
        <v>7</v>
      </c>
      <c r="D54" s="23" t="s">
        <v>4</v>
      </c>
      <c r="E54" s="23">
        <v>0</v>
      </c>
      <c r="F54" s="23">
        <v>0</v>
      </c>
      <c r="G54" s="23">
        <v>3.4297592239736704E-2</v>
      </c>
      <c r="H54" s="23">
        <v>1.2818292049194527E-3</v>
      </c>
      <c r="I54" s="23">
        <v>0</v>
      </c>
      <c r="J54" s="23">
        <v>7</v>
      </c>
      <c r="K54" s="23">
        <v>3.6027263875365136</v>
      </c>
      <c r="L54" s="23"/>
    </row>
    <row r="55" spans="1:12" x14ac:dyDescent="0.2">
      <c r="A55" s="103" t="str">
        <f t="shared" si="0"/>
        <v>2008_4_7_f9_2</v>
      </c>
      <c r="B55" s="23" t="s">
        <v>49</v>
      </c>
      <c r="C55" s="23">
        <v>7</v>
      </c>
      <c r="D55" s="23" t="s">
        <v>5</v>
      </c>
      <c r="E55" s="23">
        <v>0</v>
      </c>
      <c r="F55" s="23">
        <v>0</v>
      </c>
      <c r="G55" s="23">
        <v>4.0343022463230377E-2</v>
      </c>
      <c r="H55" s="23">
        <v>3.207562786752876E-2</v>
      </c>
      <c r="I55" s="23">
        <v>0</v>
      </c>
      <c r="J55" s="23">
        <v>7</v>
      </c>
      <c r="K55" s="23">
        <v>44.291943747955962</v>
      </c>
      <c r="L55" s="23"/>
    </row>
    <row r="56" spans="1:12" x14ac:dyDescent="0.2">
      <c r="A56" s="103" t="str">
        <f t="shared" si="0"/>
        <v>2008_4_7_InEI</v>
      </c>
      <c r="B56" s="23" t="s">
        <v>49</v>
      </c>
      <c r="C56" s="23">
        <v>7</v>
      </c>
      <c r="D56" s="23" t="s">
        <v>107</v>
      </c>
      <c r="E56" s="23">
        <v>0</v>
      </c>
      <c r="F56" s="23">
        <v>0</v>
      </c>
      <c r="G56" s="23">
        <v>7.9807465837931631E-4</v>
      </c>
      <c r="H56" s="23">
        <v>6.8279496952423468E-4</v>
      </c>
      <c r="I56" s="23">
        <v>0</v>
      </c>
      <c r="J56" s="23">
        <v>7</v>
      </c>
      <c r="K56" s="23">
        <v>46.107702977935958</v>
      </c>
      <c r="L56" s="23"/>
    </row>
    <row r="57" spans="1:12" x14ac:dyDescent="0.2">
      <c r="A57" s="103" t="str">
        <f t="shared" si="0"/>
        <v>2008_4_7_lagE</v>
      </c>
      <c r="B57" s="23" t="s">
        <v>49</v>
      </c>
      <c r="C57" s="23">
        <v>7</v>
      </c>
      <c r="D57" s="23" t="s">
        <v>226</v>
      </c>
      <c r="E57" s="23">
        <v>0</v>
      </c>
      <c r="F57" s="23">
        <v>0</v>
      </c>
      <c r="G57" s="23">
        <v>6.0852690282704584E-4</v>
      </c>
      <c r="H57" s="23">
        <v>8.7234272507650526E-4</v>
      </c>
      <c r="I57" s="23">
        <v>0</v>
      </c>
      <c r="J57" s="23">
        <v>7</v>
      </c>
      <c r="K57" s="23">
        <v>58.907462793431051</v>
      </c>
      <c r="L57" s="23"/>
    </row>
    <row r="58" spans="1:12" x14ac:dyDescent="0.2">
      <c r="A58" s="103" t="str">
        <f t="shared" si="0"/>
        <v>2008_4_8_f4_1</v>
      </c>
      <c r="B58" s="23" t="s">
        <v>49</v>
      </c>
      <c r="C58" s="23">
        <v>8</v>
      </c>
      <c r="D58" s="23" t="s">
        <v>43</v>
      </c>
      <c r="E58" s="23">
        <v>0</v>
      </c>
      <c r="F58" s="23">
        <v>0</v>
      </c>
      <c r="G58" s="23">
        <v>7.6597956002078638E-2</v>
      </c>
      <c r="H58" s="23">
        <v>5.8929499393729427E-2</v>
      </c>
      <c r="I58" s="23">
        <v>0</v>
      </c>
      <c r="J58" s="23">
        <v>5</v>
      </c>
      <c r="K58" s="23">
        <v>43.481595092024541</v>
      </c>
      <c r="L58" s="23"/>
    </row>
    <row r="59" spans="1:12" x14ac:dyDescent="0.2">
      <c r="A59" s="103" t="str">
        <f t="shared" si="0"/>
        <v>2008_4_8_f4_2</v>
      </c>
      <c r="B59" s="23" t="s">
        <v>49</v>
      </c>
      <c r="C59" s="23">
        <v>8</v>
      </c>
      <c r="D59" s="23" t="s">
        <v>44</v>
      </c>
      <c r="E59" s="23">
        <v>0</v>
      </c>
      <c r="F59" s="23">
        <v>1.2492934289589478E-2</v>
      </c>
      <c r="G59" s="23">
        <v>2.4985868579178956E-2</v>
      </c>
      <c r="H59" s="23">
        <v>4.0967935141883655E-2</v>
      </c>
      <c r="I59" s="23">
        <v>0</v>
      </c>
      <c r="J59" s="23">
        <v>5</v>
      </c>
      <c r="K59" s="23">
        <v>36.29851485784868</v>
      </c>
      <c r="L59" s="23"/>
    </row>
    <row r="60" spans="1:12" x14ac:dyDescent="0.2">
      <c r="A60" s="103" t="str">
        <f t="shared" si="0"/>
        <v>2008_4_8_f51_1</v>
      </c>
      <c r="B60" s="23" t="s">
        <v>49</v>
      </c>
      <c r="C60" s="23">
        <v>8</v>
      </c>
      <c r="D60" s="23" t="s">
        <v>310</v>
      </c>
      <c r="E60" s="23">
        <v>0</v>
      </c>
      <c r="F60" s="23">
        <v>1.9012793145141177E-2</v>
      </c>
      <c r="G60" s="23">
        <v>8.7974303558088884E-2</v>
      </c>
      <c r="H60" s="23">
        <v>0</v>
      </c>
      <c r="I60" s="23">
        <v>0</v>
      </c>
      <c r="J60" s="23">
        <v>5</v>
      </c>
      <c r="K60" s="23">
        <v>-17.771108601891015</v>
      </c>
      <c r="L60" s="23"/>
    </row>
    <row r="61" spans="1:12" x14ac:dyDescent="0.2">
      <c r="A61" s="103" t="str">
        <f t="shared" si="0"/>
        <v>2008_4_8_f52_1</v>
      </c>
      <c r="B61" s="23" t="s">
        <v>49</v>
      </c>
      <c r="C61" s="23">
        <v>8</v>
      </c>
      <c r="D61" s="23" t="s">
        <v>311</v>
      </c>
      <c r="E61" s="23">
        <v>0</v>
      </c>
      <c r="F61" s="23">
        <v>1.9012793145141177E-2</v>
      </c>
      <c r="G61" s="23">
        <v>5.7038379435423531E-2</v>
      </c>
      <c r="H61" s="23">
        <v>3.0935924122665361E-2</v>
      </c>
      <c r="I61" s="23">
        <v>0</v>
      </c>
      <c r="J61" s="23">
        <v>5</v>
      </c>
      <c r="K61" s="23">
        <v>11.144456990544926</v>
      </c>
      <c r="L61" s="23"/>
    </row>
    <row r="62" spans="1:12" x14ac:dyDescent="0.2">
      <c r="A62" s="103" t="str">
        <f t="shared" si="0"/>
        <v>2008_4_8_f9_1</v>
      </c>
      <c r="B62" s="23" t="s">
        <v>49</v>
      </c>
      <c r="C62" s="23">
        <v>8</v>
      </c>
      <c r="D62" s="23" t="s">
        <v>4</v>
      </c>
      <c r="E62" s="23">
        <v>0</v>
      </c>
      <c r="F62" s="23">
        <v>0</v>
      </c>
      <c r="G62" s="23">
        <v>0.10999480339511519</v>
      </c>
      <c r="H62" s="23">
        <v>2.5532652000692879E-2</v>
      </c>
      <c r="I62" s="23">
        <v>0</v>
      </c>
      <c r="J62" s="23">
        <v>5</v>
      </c>
      <c r="K62" s="23">
        <v>18.839468302658485</v>
      </c>
      <c r="L62" s="23"/>
    </row>
    <row r="63" spans="1:12" x14ac:dyDescent="0.2">
      <c r="A63" s="103" t="str">
        <f t="shared" si="0"/>
        <v>2008_4_8_f9_2</v>
      </c>
      <c r="B63" s="23" t="s">
        <v>49</v>
      </c>
      <c r="C63" s="23">
        <v>8</v>
      </c>
      <c r="D63" s="23" t="s">
        <v>5</v>
      </c>
      <c r="E63" s="23">
        <v>0</v>
      </c>
      <c r="F63" s="23">
        <v>1.2492934289589478E-2</v>
      </c>
      <c r="G63" s="23">
        <v>3.7478802868768438E-2</v>
      </c>
      <c r="H63" s="23">
        <v>2.8475000852294173E-2</v>
      </c>
      <c r="I63" s="23">
        <v>0</v>
      </c>
      <c r="J63" s="23">
        <v>5</v>
      </c>
      <c r="K63" s="23">
        <v>20.373143572310848</v>
      </c>
      <c r="L63" s="23"/>
    </row>
    <row r="64" spans="1:12" x14ac:dyDescent="0.2">
      <c r="A64" s="103" t="str">
        <f t="shared" si="0"/>
        <v>2008_4_8_InEI</v>
      </c>
      <c r="B64" s="23" t="s">
        <v>49</v>
      </c>
      <c r="C64" s="23">
        <v>8</v>
      </c>
      <c r="D64" s="23" t="s">
        <v>107</v>
      </c>
      <c r="E64" s="23">
        <v>0</v>
      </c>
      <c r="F64" s="23">
        <v>2.3752557542380598E-4</v>
      </c>
      <c r="G64" s="23">
        <v>3.2020801559667772E-3</v>
      </c>
      <c r="H64" s="23">
        <v>1.3663474966954527E-3</v>
      </c>
      <c r="I64" s="23">
        <v>0</v>
      </c>
      <c r="J64" s="23">
        <v>5</v>
      </c>
      <c r="K64" s="23">
        <v>23.487992240016002</v>
      </c>
      <c r="L64" s="23"/>
    </row>
    <row r="65" spans="1:12" x14ac:dyDescent="0.2">
      <c r="A65" s="103" t="str">
        <f t="shared" si="0"/>
        <v>2008_4_8_lagE</v>
      </c>
      <c r="B65" s="23" t="s">
        <v>49</v>
      </c>
      <c r="C65" s="23">
        <v>8</v>
      </c>
      <c r="D65" s="23" t="s">
        <v>226</v>
      </c>
      <c r="E65" s="23">
        <v>0</v>
      </c>
      <c r="F65" s="23">
        <v>2.3752557542380598E-4</v>
      </c>
      <c r="G65" s="23">
        <v>1.931392243655758E-3</v>
      </c>
      <c r="H65" s="23">
        <v>2.6370354090064717E-3</v>
      </c>
      <c r="I65" s="23">
        <v>0</v>
      </c>
      <c r="J65" s="23">
        <v>5</v>
      </c>
      <c r="K65" s="23">
        <v>49.927864873089227</v>
      </c>
      <c r="L65" s="23"/>
    </row>
    <row r="66" spans="1:12" x14ac:dyDescent="0.2">
      <c r="A66" s="103" t="str">
        <f t="shared" si="0"/>
        <v>2009_2_1_f4_1</v>
      </c>
      <c r="B66" s="23" t="s">
        <v>50</v>
      </c>
      <c r="C66" s="23">
        <v>1</v>
      </c>
      <c r="D66" s="23" t="s">
        <v>43</v>
      </c>
      <c r="E66" s="23">
        <v>0</v>
      </c>
      <c r="F66" s="23">
        <v>3.9667417287372247E-2</v>
      </c>
      <c r="G66" s="23">
        <v>3.0971765113459206E-2</v>
      </c>
      <c r="H66" s="23">
        <v>4.0048501645591546E-2</v>
      </c>
      <c r="I66" s="23">
        <v>1.9643166464576478E-2</v>
      </c>
      <c r="J66" s="23">
        <v>7</v>
      </c>
      <c r="K66" s="23">
        <v>30.435938330675178</v>
      </c>
      <c r="L66" s="23"/>
    </row>
    <row r="67" spans="1:12" x14ac:dyDescent="0.2">
      <c r="A67" s="103" t="str">
        <f t="shared" ref="A67:A130" si="70">CONCATENATE(B67,"_",C67,"_",D67)</f>
        <v>2009_2_1_f4_2</v>
      </c>
      <c r="B67" s="23" t="s">
        <v>50</v>
      </c>
      <c r="C67" s="23">
        <v>1</v>
      </c>
      <c r="D67" s="23" t="s">
        <v>44</v>
      </c>
      <c r="E67" s="23">
        <v>0</v>
      </c>
      <c r="F67" s="23">
        <v>0</v>
      </c>
      <c r="G67" s="23">
        <v>6.7173370566259369E-2</v>
      </c>
      <c r="H67" s="23">
        <v>1.3141620553862603E-2</v>
      </c>
      <c r="I67" s="23">
        <v>2.7748508904671561E-2</v>
      </c>
      <c r="J67" s="23">
        <v>6</v>
      </c>
      <c r="K67" s="23">
        <v>63.516949152542381</v>
      </c>
      <c r="L67" s="23"/>
    </row>
    <row r="68" spans="1:12" x14ac:dyDescent="0.2">
      <c r="A68" s="103" t="str">
        <f t="shared" si="70"/>
        <v>2009_2_1_f51_1</v>
      </c>
      <c r="B68" s="23" t="s">
        <v>50</v>
      </c>
      <c r="C68" s="23">
        <v>1</v>
      </c>
      <c r="D68" s="23" t="s">
        <v>310</v>
      </c>
      <c r="E68" s="23">
        <v>0</v>
      </c>
      <c r="F68" s="23">
        <v>4.7391675369248043E-2</v>
      </c>
      <c r="G68" s="23">
        <v>3.3165871376658378E-2</v>
      </c>
      <c r="H68" s="23">
        <v>2.8833556394537788E-2</v>
      </c>
      <c r="I68" s="23">
        <v>1.6582935688329189E-2</v>
      </c>
      <c r="J68" s="23">
        <v>7</v>
      </c>
      <c r="K68" s="23">
        <v>11.595843506933434</v>
      </c>
      <c r="L68" s="23"/>
    </row>
    <row r="69" spans="1:12" x14ac:dyDescent="0.2">
      <c r="A69" s="103" t="str">
        <f t="shared" si="70"/>
        <v>2009_2_1_f52_1</v>
      </c>
      <c r="B69" s="23" t="s">
        <v>50</v>
      </c>
      <c r="C69" s="23">
        <v>1</v>
      </c>
      <c r="D69" s="23" t="s">
        <v>311</v>
      </c>
      <c r="E69" s="23">
        <v>0</v>
      </c>
      <c r="F69" s="23">
        <v>2.3695837684624022E-2</v>
      </c>
      <c r="G69" s="23">
        <v>6.9112329767491001E-2</v>
      </c>
      <c r="H69" s="23">
        <v>3.3165871376658378E-2</v>
      </c>
      <c r="I69" s="23">
        <v>0</v>
      </c>
      <c r="J69" s="23">
        <v>7</v>
      </c>
      <c r="K69" s="23">
        <v>7.5174486585337066</v>
      </c>
      <c r="L69" s="23"/>
    </row>
    <row r="70" spans="1:12" x14ac:dyDescent="0.2">
      <c r="A70" s="103" t="str">
        <f t="shared" si="70"/>
        <v>2009_2_1_f9_1</v>
      </c>
      <c r="B70" s="23" t="s">
        <v>50</v>
      </c>
      <c r="C70" s="23">
        <v>1</v>
      </c>
      <c r="D70" s="23" t="s">
        <v>4</v>
      </c>
      <c r="E70" s="23">
        <v>0</v>
      </c>
      <c r="F70" s="23">
        <v>5.9310583751948726E-2</v>
      </c>
      <c r="G70" s="23">
        <v>7.1020266759050751E-2</v>
      </c>
      <c r="H70" s="23">
        <v>0</v>
      </c>
      <c r="I70" s="23">
        <v>0</v>
      </c>
      <c r="J70" s="23">
        <v>7</v>
      </c>
      <c r="K70" s="23">
        <v>-45.50770866560341</v>
      </c>
      <c r="L70" s="23"/>
    </row>
    <row r="71" spans="1:12" x14ac:dyDescent="0.2">
      <c r="A71" s="103" t="str">
        <f t="shared" si="70"/>
        <v>2009_2_1_f9_2</v>
      </c>
      <c r="B71" s="23" t="s">
        <v>50</v>
      </c>
      <c r="C71" s="23">
        <v>1</v>
      </c>
      <c r="D71" s="23" t="s">
        <v>5</v>
      </c>
      <c r="E71" s="23">
        <v>0</v>
      </c>
      <c r="F71" s="23">
        <v>2.7748508904671561E-2</v>
      </c>
      <c r="G71" s="23">
        <v>6.7173370566259369E-2</v>
      </c>
      <c r="H71" s="23">
        <v>2.669534767561637E-2</v>
      </c>
      <c r="I71" s="23">
        <v>0</v>
      </c>
      <c r="J71" s="23">
        <v>7</v>
      </c>
      <c r="K71" s="23">
        <v>-0.8659638554216873</v>
      </c>
      <c r="L71" s="23"/>
    </row>
    <row r="72" spans="1:12" x14ac:dyDescent="0.2">
      <c r="A72" s="103" t="str">
        <f t="shared" si="70"/>
        <v>2009_2_1_InEI</v>
      </c>
      <c r="B72" s="23" t="s">
        <v>50</v>
      </c>
      <c r="C72" s="23">
        <v>1</v>
      </c>
      <c r="D72" s="23" t="s">
        <v>107</v>
      </c>
      <c r="E72" s="23">
        <v>0</v>
      </c>
      <c r="F72" s="23">
        <v>1.9205075949101451E-3</v>
      </c>
      <c r="G72" s="23">
        <v>2.4416005445057286E-3</v>
      </c>
      <c r="H72" s="23">
        <v>3.839682186091863E-4</v>
      </c>
      <c r="I72" s="23">
        <v>0</v>
      </c>
      <c r="J72" s="23">
        <v>7</v>
      </c>
      <c r="K72" s="23">
        <v>-32.374940063972005</v>
      </c>
      <c r="L72" s="23"/>
    </row>
    <row r="73" spans="1:12" x14ac:dyDescent="0.2">
      <c r="A73" s="103" t="str">
        <f t="shared" si="70"/>
        <v>2009_2_1_lagE</v>
      </c>
      <c r="B73" s="23" t="s">
        <v>50</v>
      </c>
      <c r="C73" s="23">
        <v>1</v>
      </c>
      <c r="D73" s="23" t="s">
        <v>226</v>
      </c>
      <c r="E73" s="23">
        <v>0</v>
      </c>
      <c r="F73" s="23">
        <v>7.9752214775804923E-4</v>
      </c>
      <c r="G73" s="23">
        <v>1.7774788173029385E-3</v>
      </c>
      <c r="H73" s="23">
        <v>8.8204837568791879E-4</v>
      </c>
      <c r="I73" s="23">
        <v>1.1229854471520959E-3</v>
      </c>
      <c r="J73" s="23">
        <v>6.4468146779336353</v>
      </c>
      <c r="K73" s="23">
        <v>50.883830148855957</v>
      </c>
      <c r="L73" s="23"/>
    </row>
    <row r="74" spans="1:12" x14ac:dyDescent="0.2">
      <c r="A74" s="103" t="str">
        <f t="shared" si="70"/>
        <v>2009_2_2_f4_1</v>
      </c>
      <c r="B74" s="23" t="s">
        <v>50</v>
      </c>
      <c r="C74" s="23">
        <v>2</v>
      </c>
      <c r="D74" s="23" t="s">
        <v>43</v>
      </c>
      <c r="E74" s="23">
        <v>0</v>
      </c>
      <c r="F74" s="23">
        <v>0</v>
      </c>
      <c r="G74" s="23">
        <v>0</v>
      </c>
      <c r="H74" s="23">
        <v>2.6190888619435301E-2</v>
      </c>
      <c r="I74" s="23">
        <v>0</v>
      </c>
      <c r="J74" s="23">
        <v>2</v>
      </c>
      <c r="K74" s="23">
        <v>100</v>
      </c>
      <c r="L74" s="23"/>
    </row>
    <row r="75" spans="1:12" x14ac:dyDescent="0.2">
      <c r="A75" s="103" t="str">
        <f t="shared" si="70"/>
        <v>2009_2_2_f4_2</v>
      </c>
      <c r="B75" s="23" t="s">
        <v>50</v>
      </c>
      <c r="C75" s="23">
        <v>2</v>
      </c>
      <c r="D75" s="23" t="s">
        <v>44</v>
      </c>
      <c r="E75" s="23">
        <v>0</v>
      </c>
      <c r="F75" s="23">
        <v>0</v>
      </c>
      <c r="G75" s="23">
        <v>6.105282487276471E-3</v>
      </c>
      <c r="H75" s="23">
        <v>6.105282487276471E-3</v>
      </c>
      <c r="I75" s="23">
        <v>0</v>
      </c>
      <c r="J75" s="23">
        <v>2</v>
      </c>
      <c r="K75" s="23">
        <v>50</v>
      </c>
      <c r="L75" s="23"/>
    </row>
    <row r="76" spans="1:12" x14ac:dyDescent="0.2">
      <c r="A76" s="103" t="str">
        <f t="shared" si="70"/>
        <v>2009_2_2_f51_1</v>
      </c>
      <c r="B76" s="23" t="s">
        <v>50</v>
      </c>
      <c r="C76" s="23">
        <v>2</v>
      </c>
      <c r="D76" s="23" t="s">
        <v>310</v>
      </c>
      <c r="E76" s="23">
        <v>0</v>
      </c>
      <c r="F76" s="23">
        <v>9.6003633984970606E-3</v>
      </c>
      <c r="G76" s="23">
        <v>9.6003633984970606E-3</v>
      </c>
      <c r="H76" s="23">
        <v>0</v>
      </c>
      <c r="I76" s="23">
        <v>0</v>
      </c>
      <c r="J76" s="23">
        <v>2</v>
      </c>
      <c r="K76" s="23">
        <v>-50</v>
      </c>
      <c r="L76" s="23"/>
    </row>
    <row r="77" spans="1:12" x14ac:dyDescent="0.2">
      <c r="A77" s="103" t="str">
        <f t="shared" si="70"/>
        <v>2009_2_2_f52_1</v>
      </c>
      <c r="B77" s="23" t="s">
        <v>50</v>
      </c>
      <c r="C77" s="23">
        <v>2</v>
      </c>
      <c r="D77" s="23" t="s">
        <v>311</v>
      </c>
      <c r="E77" s="23">
        <v>0</v>
      </c>
      <c r="F77" s="23">
        <v>0</v>
      </c>
      <c r="G77" s="23">
        <v>1.9200726796994121E-2</v>
      </c>
      <c r="H77" s="23">
        <v>0</v>
      </c>
      <c r="I77" s="23">
        <v>0</v>
      </c>
      <c r="J77" s="23">
        <v>2</v>
      </c>
      <c r="K77" s="23">
        <v>0</v>
      </c>
      <c r="L77" s="23"/>
    </row>
    <row r="78" spans="1:12" x14ac:dyDescent="0.2">
      <c r="A78" s="103" t="str">
        <f t="shared" si="70"/>
        <v>2009_2_2_f9_1</v>
      </c>
      <c r="B78" s="23" t="s">
        <v>50</v>
      </c>
      <c r="C78" s="23">
        <v>2</v>
      </c>
      <c r="D78" s="23" t="s">
        <v>4</v>
      </c>
      <c r="E78" s="23">
        <v>0</v>
      </c>
      <c r="F78" s="23">
        <v>0</v>
      </c>
      <c r="G78" s="23">
        <v>2.6190888619435301E-2</v>
      </c>
      <c r="H78" s="23">
        <v>0</v>
      </c>
      <c r="I78" s="23">
        <v>0</v>
      </c>
      <c r="J78" s="23">
        <v>2</v>
      </c>
      <c r="K78" s="23">
        <v>0</v>
      </c>
      <c r="L78" s="23"/>
    </row>
    <row r="79" spans="1:12" x14ac:dyDescent="0.2">
      <c r="A79" s="103" t="str">
        <f t="shared" si="70"/>
        <v>2009_2_2_f9_2</v>
      </c>
      <c r="B79" s="23" t="s">
        <v>50</v>
      </c>
      <c r="C79" s="23">
        <v>2</v>
      </c>
      <c r="D79" s="23" t="s">
        <v>5</v>
      </c>
      <c r="E79" s="23">
        <v>0</v>
      </c>
      <c r="F79" s="23">
        <v>0</v>
      </c>
      <c r="G79" s="23">
        <v>1.2210564974552942E-2</v>
      </c>
      <c r="H79" s="23">
        <v>0</v>
      </c>
      <c r="I79" s="23">
        <v>0</v>
      </c>
      <c r="J79" s="23">
        <v>2</v>
      </c>
      <c r="K79" s="23">
        <v>0</v>
      </c>
      <c r="L79" s="23"/>
    </row>
    <row r="80" spans="1:12" x14ac:dyDescent="0.2">
      <c r="A80" s="103" t="str">
        <f t="shared" si="70"/>
        <v>2009_2_2_InEI</v>
      </c>
      <c r="B80" s="23" t="s">
        <v>50</v>
      </c>
      <c r="C80" s="23">
        <v>2</v>
      </c>
      <c r="D80" s="23" t="s">
        <v>107</v>
      </c>
      <c r="E80" s="23">
        <v>0</v>
      </c>
      <c r="F80" s="23">
        <v>0</v>
      </c>
      <c r="G80" s="23">
        <v>3.686679095328081E-4</v>
      </c>
      <c r="H80" s="23">
        <v>0</v>
      </c>
      <c r="I80" s="23">
        <v>0</v>
      </c>
      <c r="J80" s="23">
        <v>2</v>
      </c>
      <c r="K80" s="23">
        <v>0</v>
      </c>
      <c r="L80" s="23"/>
    </row>
    <row r="81" spans="1:12" x14ac:dyDescent="0.2">
      <c r="A81" s="103" t="str">
        <f t="shared" si="70"/>
        <v>2009_2_2_lagE</v>
      </c>
      <c r="B81" s="23" t="s">
        <v>50</v>
      </c>
      <c r="C81" s="23">
        <v>2</v>
      </c>
      <c r="D81" s="23" t="s">
        <v>226</v>
      </c>
      <c r="E81" s="23">
        <v>0</v>
      </c>
      <c r="F81" s="23">
        <v>0</v>
      </c>
      <c r="G81" s="23">
        <v>5.8612930528334129E-5</v>
      </c>
      <c r="H81" s="23">
        <v>3.1005497900447399E-4</v>
      </c>
      <c r="I81" s="23">
        <v>0</v>
      </c>
      <c r="J81" s="23">
        <v>2</v>
      </c>
      <c r="K81" s="23">
        <v>84.101428680730322</v>
      </c>
      <c r="L81" s="23"/>
    </row>
    <row r="82" spans="1:12" x14ac:dyDescent="0.2">
      <c r="A82" s="103" t="str">
        <f t="shared" si="70"/>
        <v>2009_2_3_f4_1</v>
      </c>
      <c r="B82" s="23" t="s">
        <v>50</v>
      </c>
      <c r="C82" s="23">
        <v>3</v>
      </c>
      <c r="D82" s="23" t="s">
        <v>43</v>
      </c>
      <c r="E82" s="23">
        <v>0</v>
      </c>
      <c r="F82" s="23">
        <v>0</v>
      </c>
      <c r="G82" s="23">
        <v>0.29793868006235924</v>
      </c>
      <c r="H82" s="23">
        <v>8.0720595877360121E-3</v>
      </c>
      <c r="I82" s="23">
        <v>0</v>
      </c>
      <c r="J82" s="23">
        <v>22</v>
      </c>
      <c r="K82" s="23">
        <v>2.6378353900147178</v>
      </c>
      <c r="L82" s="23"/>
    </row>
    <row r="83" spans="1:12" x14ac:dyDescent="0.2">
      <c r="A83" s="103" t="str">
        <f t="shared" si="70"/>
        <v>2009_2_3_f4_2</v>
      </c>
      <c r="B83" s="23" t="s">
        <v>50</v>
      </c>
      <c r="C83" s="23">
        <v>3</v>
      </c>
      <c r="D83" s="23" t="s">
        <v>44</v>
      </c>
      <c r="E83" s="23">
        <v>0</v>
      </c>
      <c r="F83" s="23">
        <v>4.6613831790355852E-2</v>
      </c>
      <c r="G83" s="23">
        <v>0.21495936477389543</v>
      </c>
      <c r="H83" s="23">
        <v>3.1411678397037443E-2</v>
      </c>
      <c r="I83" s="23">
        <v>0</v>
      </c>
      <c r="J83" s="23">
        <v>22</v>
      </c>
      <c r="K83" s="23">
        <v>-5.1887161053371873</v>
      </c>
      <c r="L83" s="23"/>
    </row>
    <row r="84" spans="1:12" x14ac:dyDescent="0.2">
      <c r="A84" s="103" t="str">
        <f t="shared" si="70"/>
        <v>2009_2_3_f51_1</v>
      </c>
      <c r="B84" s="23" t="s">
        <v>50</v>
      </c>
      <c r="C84" s="23">
        <v>3</v>
      </c>
      <c r="D84" s="23" t="s">
        <v>310</v>
      </c>
      <c r="E84" s="23">
        <v>0</v>
      </c>
      <c r="F84" s="23">
        <v>6.8503106781265449E-2</v>
      </c>
      <c r="G84" s="23">
        <v>0.17940946976435551</v>
      </c>
      <c r="H84" s="23">
        <v>5.1585230760071051E-2</v>
      </c>
      <c r="I84" s="23">
        <v>0</v>
      </c>
      <c r="J84" s="23">
        <v>22</v>
      </c>
      <c r="K84" s="23">
        <v>-5.648747873444905</v>
      </c>
      <c r="L84" s="23"/>
    </row>
    <row r="85" spans="1:12" x14ac:dyDescent="0.2">
      <c r="A85" s="103" t="str">
        <f t="shared" si="70"/>
        <v>2009_2_3_f52_1</v>
      </c>
      <c r="B85" s="23" t="s">
        <v>50</v>
      </c>
      <c r="C85" s="23">
        <v>3</v>
      </c>
      <c r="D85" s="23" t="s">
        <v>311</v>
      </c>
      <c r="E85" s="23">
        <v>0</v>
      </c>
      <c r="F85" s="23">
        <v>8.0714070896681284E-2</v>
      </c>
      <c r="G85" s="23">
        <v>0.17214391333879711</v>
      </c>
      <c r="H85" s="23">
        <v>3.5131958035305583E-2</v>
      </c>
      <c r="I85" s="23">
        <v>0</v>
      </c>
      <c r="J85" s="23">
        <v>21</v>
      </c>
      <c r="K85" s="23">
        <v>-15.827675266005258</v>
      </c>
      <c r="L85" s="23"/>
    </row>
    <row r="86" spans="1:12" x14ac:dyDescent="0.2">
      <c r="A86" s="103" t="str">
        <f t="shared" si="70"/>
        <v>2009_2_3_f9_1</v>
      </c>
      <c r="B86" s="23" t="s">
        <v>50</v>
      </c>
      <c r="C86" s="23">
        <v>3</v>
      </c>
      <c r="D86" s="23" t="s">
        <v>4</v>
      </c>
      <c r="E86" s="23">
        <v>0</v>
      </c>
      <c r="F86" s="23">
        <v>0.13798718170795082</v>
      </c>
      <c r="G86" s="23">
        <v>0.15149835440845316</v>
      </c>
      <c r="H86" s="23">
        <v>9.2153126623939034E-3</v>
      </c>
      <c r="I86" s="23">
        <v>0</v>
      </c>
      <c r="J86" s="23">
        <v>21</v>
      </c>
      <c r="K86" s="23">
        <v>-43.110647181628394</v>
      </c>
      <c r="L86" s="23"/>
    </row>
    <row r="87" spans="1:12" x14ac:dyDescent="0.2">
      <c r="A87" s="103" t="str">
        <f t="shared" si="70"/>
        <v>2009_2_3_f9_2</v>
      </c>
      <c r="B87" s="23" t="s">
        <v>50</v>
      </c>
      <c r="C87" s="23">
        <v>3</v>
      </c>
      <c r="D87" s="23" t="s">
        <v>5</v>
      </c>
      <c r="E87" s="23">
        <v>0</v>
      </c>
      <c r="F87" s="23">
        <v>9.3632138545493765E-2</v>
      </c>
      <c r="G87" s="23">
        <v>0.18364689721727623</v>
      </c>
      <c r="H87" s="23">
        <v>0</v>
      </c>
      <c r="I87" s="23">
        <v>0</v>
      </c>
      <c r="J87" s="23">
        <v>21</v>
      </c>
      <c r="K87" s="23">
        <v>-33.768199708254201</v>
      </c>
      <c r="L87" s="23"/>
    </row>
    <row r="88" spans="1:12" x14ac:dyDescent="0.2">
      <c r="A88" s="103" t="str">
        <f t="shared" si="70"/>
        <v>2009_2_3_InEI</v>
      </c>
      <c r="B88" s="23" t="s">
        <v>50</v>
      </c>
      <c r="C88" s="23">
        <v>3</v>
      </c>
      <c r="D88" s="23" t="s">
        <v>107</v>
      </c>
      <c r="E88" s="23">
        <v>0</v>
      </c>
      <c r="F88" s="23">
        <v>4.7744698550029998E-3</v>
      </c>
      <c r="G88" s="23">
        <v>5.148698032441482E-3</v>
      </c>
      <c r="H88" s="23">
        <v>1.1665662098056069E-4</v>
      </c>
      <c r="I88" s="23">
        <v>0</v>
      </c>
      <c r="J88" s="23">
        <v>21</v>
      </c>
      <c r="K88" s="23">
        <v>-46.393373012783016</v>
      </c>
      <c r="L88" s="23"/>
    </row>
    <row r="89" spans="1:12" x14ac:dyDescent="0.2">
      <c r="A89" s="103" t="str">
        <f t="shared" si="70"/>
        <v>2009_2_3_lagE</v>
      </c>
      <c r="B89" s="23" t="s">
        <v>50</v>
      </c>
      <c r="C89" s="23">
        <v>3</v>
      </c>
      <c r="D89" s="23" t="s">
        <v>226</v>
      </c>
      <c r="E89" s="23">
        <v>0</v>
      </c>
      <c r="F89" s="23">
        <v>1.107983480451476E-3</v>
      </c>
      <c r="G89" s="23">
        <v>8.7688842050243389E-3</v>
      </c>
      <c r="H89" s="23">
        <v>4.2781873827254575E-4</v>
      </c>
      <c r="I89" s="23">
        <v>0</v>
      </c>
      <c r="J89" s="23">
        <v>22</v>
      </c>
      <c r="K89" s="23">
        <v>-6.6005379902818868</v>
      </c>
      <c r="L89" s="23"/>
    </row>
    <row r="90" spans="1:12" x14ac:dyDescent="0.2">
      <c r="A90" s="103" t="str">
        <f t="shared" si="70"/>
        <v>2009_2_4_f4_1</v>
      </c>
      <c r="B90" s="23" t="s">
        <v>50</v>
      </c>
      <c r="C90" s="23">
        <v>4</v>
      </c>
      <c r="D90" s="23" t="s">
        <v>43</v>
      </c>
      <c r="E90" s="23">
        <v>0</v>
      </c>
      <c r="F90" s="23">
        <v>8.5051099948033948E-2</v>
      </c>
      <c r="G90" s="23">
        <v>0.1032738610774294</v>
      </c>
      <c r="H90" s="23">
        <v>0</v>
      </c>
      <c r="I90" s="23">
        <v>0</v>
      </c>
      <c r="J90" s="23">
        <v>10</v>
      </c>
      <c r="K90" s="23">
        <v>-45.161883738042675</v>
      </c>
      <c r="L90" s="23"/>
    </row>
    <row r="91" spans="1:12" x14ac:dyDescent="0.2">
      <c r="A91" s="103" t="str">
        <f t="shared" si="70"/>
        <v>2009_2_4_f4_2</v>
      </c>
      <c r="B91" s="23" t="s">
        <v>50</v>
      </c>
      <c r="C91" s="23">
        <v>4</v>
      </c>
      <c r="D91" s="23" t="s">
        <v>44</v>
      </c>
      <c r="E91" s="23">
        <v>0</v>
      </c>
      <c r="F91" s="23">
        <v>3.3609580092456973E-2</v>
      </c>
      <c r="G91" s="23">
        <v>8.9747652562964117E-2</v>
      </c>
      <c r="H91" s="23">
        <v>0</v>
      </c>
      <c r="I91" s="23">
        <v>0</v>
      </c>
      <c r="J91" s="23">
        <v>10</v>
      </c>
      <c r="K91" s="23">
        <v>-27.245731254639942</v>
      </c>
      <c r="L91" s="23"/>
    </row>
    <row r="92" spans="1:12" x14ac:dyDescent="0.2">
      <c r="A92" s="103" t="str">
        <f t="shared" si="70"/>
        <v>2009_2_4_f51_1</v>
      </c>
      <c r="B92" s="23" t="s">
        <v>50</v>
      </c>
      <c r="C92" s="23">
        <v>4</v>
      </c>
      <c r="D92" s="23" t="s">
        <v>310</v>
      </c>
      <c r="E92" s="23">
        <v>0</v>
      </c>
      <c r="F92" s="23">
        <v>1.4093860255965219E-2</v>
      </c>
      <c r="G92" s="23">
        <v>9.5183222564577979E-2</v>
      </c>
      <c r="H92" s="23">
        <v>4.6564014019899021E-2</v>
      </c>
      <c r="I92" s="23">
        <v>0</v>
      </c>
      <c r="J92" s="23">
        <v>10</v>
      </c>
      <c r="K92" s="23">
        <v>20.835424302216211</v>
      </c>
      <c r="L92" s="23"/>
    </row>
    <row r="93" spans="1:12" x14ac:dyDescent="0.2">
      <c r="A93" s="103" t="str">
        <f t="shared" si="70"/>
        <v>2009_2_4_f52_1</v>
      </c>
      <c r="B93" s="23" t="s">
        <v>50</v>
      </c>
      <c r="C93" s="23">
        <v>4</v>
      </c>
      <c r="D93" s="23" t="s">
        <v>311</v>
      </c>
      <c r="E93" s="23">
        <v>0</v>
      </c>
      <c r="F93" s="23">
        <v>3.0242915036710387E-2</v>
      </c>
      <c r="G93" s="23">
        <v>0.10007009891319524</v>
      </c>
      <c r="H93" s="23">
        <v>1.1434222634571382E-2</v>
      </c>
      <c r="I93" s="23">
        <v>0</v>
      </c>
      <c r="J93" s="23">
        <v>9</v>
      </c>
      <c r="K93" s="23">
        <v>-13.269177484761475</v>
      </c>
      <c r="L93" s="23"/>
    </row>
    <row r="94" spans="1:12" x14ac:dyDescent="0.2">
      <c r="A94" s="103" t="str">
        <f t="shared" si="70"/>
        <v>2009_2_4_f9_1</v>
      </c>
      <c r="B94" s="23" t="s">
        <v>50</v>
      </c>
      <c r="C94" s="23">
        <v>4</v>
      </c>
      <c r="D94" s="23" t="s">
        <v>4</v>
      </c>
      <c r="E94" s="23">
        <v>0</v>
      </c>
      <c r="F94" s="23">
        <v>0.12447600900744847</v>
      </c>
      <c r="G94" s="23">
        <v>6.3848952018014896E-2</v>
      </c>
      <c r="H94" s="23">
        <v>0</v>
      </c>
      <c r="I94" s="23">
        <v>0</v>
      </c>
      <c r="J94" s="23">
        <v>10</v>
      </c>
      <c r="K94" s="23">
        <v>-66.096394407652696</v>
      </c>
      <c r="L94" s="23"/>
    </row>
    <row r="95" spans="1:12" x14ac:dyDescent="0.2">
      <c r="A95" s="103" t="str">
        <f t="shared" si="70"/>
        <v>2009_2_4_f9_2</v>
      </c>
      <c r="B95" s="23" t="s">
        <v>50</v>
      </c>
      <c r="C95" s="23">
        <v>4</v>
      </c>
      <c r="D95" s="23" t="s">
        <v>5</v>
      </c>
      <c r="E95" s="23">
        <v>0</v>
      </c>
      <c r="F95" s="23">
        <v>5.5606912894114097E-2</v>
      </c>
      <c r="G95" s="23">
        <v>5.8616817160341401E-2</v>
      </c>
      <c r="H95" s="23">
        <v>0</v>
      </c>
      <c r="I95" s="23">
        <v>0</v>
      </c>
      <c r="J95" s="23">
        <v>9</v>
      </c>
      <c r="K95" s="23">
        <v>-48.682452295686566</v>
      </c>
      <c r="L95" s="23"/>
    </row>
    <row r="96" spans="1:12" x14ac:dyDescent="0.2">
      <c r="A96" s="103" t="str">
        <f t="shared" si="70"/>
        <v>2009_2_4_InEI</v>
      </c>
      <c r="B96" s="23" t="s">
        <v>50</v>
      </c>
      <c r="C96" s="23">
        <v>4</v>
      </c>
      <c r="D96" s="23" t="s">
        <v>107</v>
      </c>
      <c r="E96" s="23">
        <v>0</v>
      </c>
      <c r="F96" s="23">
        <v>3.3658236126243805E-3</v>
      </c>
      <c r="G96" s="23">
        <v>1.6583664745985279E-3</v>
      </c>
      <c r="H96" s="23">
        <v>0</v>
      </c>
      <c r="I96" s="23">
        <v>0</v>
      </c>
      <c r="J96" s="23">
        <v>9.6759758350413669</v>
      </c>
      <c r="K96" s="23">
        <v>-66.992362036302254</v>
      </c>
      <c r="L96" s="23"/>
    </row>
    <row r="97" spans="1:12" x14ac:dyDescent="0.2">
      <c r="A97" s="103" t="str">
        <f t="shared" si="70"/>
        <v>2009_2_4_lagE</v>
      </c>
      <c r="B97" s="23" t="s">
        <v>50</v>
      </c>
      <c r="C97" s="23">
        <v>4</v>
      </c>
      <c r="D97" s="23" t="s">
        <v>226</v>
      </c>
      <c r="E97" s="23">
        <v>0</v>
      </c>
      <c r="F97" s="23">
        <v>2.0808805943383513E-3</v>
      </c>
      <c r="G97" s="23">
        <v>3.0720358021900612E-3</v>
      </c>
      <c r="H97" s="23">
        <v>0</v>
      </c>
      <c r="I97" s="23">
        <v>0</v>
      </c>
      <c r="J97" s="23">
        <v>10</v>
      </c>
      <c r="K97" s="23">
        <v>-40.382580158689699</v>
      </c>
      <c r="L97" s="23"/>
    </row>
    <row r="98" spans="1:12" x14ac:dyDescent="0.2">
      <c r="A98" s="103" t="str">
        <f t="shared" si="70"/>
        <v>2009_2_5_f4_1</v>
      </c>
      <c r="B98" s="23" t="s">
        <v>50</v>
      </c>
      <c r="C98" s="23">
        <v>5</v>
      </c>
      <c r="D98" s="23" t="s">
        <v>43</v>
      </c>
      <c r="E98" s="23">
        <v>0</v>
      </c>
      <c r="F98" s="23">
        <v>3.5891217737744674E-2</v>
      </c>
      <c r="G98" s="23">
        <v>0.24929845834055087</v>
      </c>
      <c r="H98" s="23">
        <v>8.4531439459553104E-2</v>
      </c>
      <c r="I98" s="23">
        <v>0</v>
      </c>
      <c r="J98" s="23">
        <v>29</v>
      </c>
      <c r="K98" s="23">
        <v>13.155922038980512</v>
      </c>
      <c r="L98" s="23"/>
    </row>
    <row r="99" spans="1:12" x14ac:dyDescent="0.2">
      <c r="A99" s="103" t="str">
        <f t="shared" si="70"/>
        <v>2009_2_5_f4_2</v>
      </c>
      <c r="B99" s="23" t="s">
        <v>50</v>
      </c>
      <c r="C99" s="23">
        <v>5</v>
      </c>
      <c r="D99" s="23" t="s">
        <v>44</v>
      </c>
      <c r="E99" s="23">
        <v>0</v>
      </c>
      <c r="F99" s="23">
        <v>3.5715902550567349E-2</v>
      </c>
      <c r="G99" s="23">
        <v>0.23120704779315998</v>
      </c>
      <c r="H99" s="23">
        <v>6.4715994365130591E-2</v>
      </c>
      <c r="I99" s="23">
        <v>0</v>
      </c>
      <c r="J99" s="23">
        <v>29</v>
      </c>
      <c r="K99" s="23">
        <v>8.7444771723122248</v>
      </c>
      <c r="L99" s="23"/>
    </row>
    <row r="100" spans="1:12" x14ac:dyDescent="0.2">
      <c r="A100" s="103" t="str">
        <f t="shared" si="70"/>
        <v>2009_2_5_f51_1</v>
      </c>
      <c r="B100" s="23" t="s">
        <v>50</v>
      </c>
      <c r="C100" s="23">
        <v>5</v>
      </c>
      <c r="D100" s="23" t="s">
        <v>310</v>
      </c>
      <c r="E100" s="23">
        <v>9.4361543905722121E-3</v>
      </c>
      <c r="F100" s="23">
        <v>4.8318300992229224E-2</v>
      </c>
      <c r="G100" s="23">
        <v>0.10294356238522456</v>
      </c>
      <c r="H100" s="23">
        <v>0.17717431684094556</v>
      </c>
      <c r="I100" s="23">
        <v>1.2807695514381712E-2</v>
      </c>
      <c r="J100" s="23">
        <v>29</v>
      </c>
      <c r="K100" s="23">
        <v>38.667470756358071</v>
      </c>
      <c r="L100" s="23"/>
    </row>
    <row r="101" spans="1:12" x14ac:dyDescent="0.2">
      <c r="A101" s="103" t="str">
        <f t="shared" si="70"/>
        <v>2009_2_5_f52_1</v>
      </c>
      <c r="B101" s="23" t="s">
        <v>50</v>
      </c>
      <c r="C101" s="23">
        <v>5</v>
      </c>
      <c r="D101" s="23" t="s">
        <v>311</v>
      </c>
      <c r="E101" s="23">
        <v>0</v>
      </c>
      <c r="F101" s="23">
        <v>8.3560324153092766E-2</v>
      </c>
      <c r="G101" s="23">
        <v>0.15784725826824761</v>
      </c>
      <c r="H101" s="23">
        <v>9.5712737462810782E-2</v>
      </c>
      <c r="I101" s="23">
        <v>0</v>
      </c>
      <c r="J101" s="23">
        <v>28</v>
      </c>
      <c r="K101" s="23">
        <v>3.6047703424979254</v>
      </c>
      <c r="L101" s="23"/>
    </row>
    <row r="102" spans="1:12" x14ac:dyDescent="0.2">
      <c r="A102" s="103" t="str">
        <f t="shared" si="70"/>
        <v>2009_2_5_f9_1</v>
      </c>
      <c r="B102" s="23" t="s">
        <v>50</v>
      </c>
      <c r="C102" s="23">
        <v>5</v>
      </c>
      <c r="D102" s="23" t="s">
        <v>4</v>
      </c>
      <c r="E102" s="23">
        <v>0</v>
      </c>
      <c r="F102" s="23">
        <v>9.7592239736705361E-2</v>
      </c>
      <c r="G102" s="23">
        <v>0.21645591546856055</v>
      </c>
      <c r="H102" s="23">
        <v>4.2542871990299672E-2</v>
      </c>
      <c r="I102" s="23">
        <v>0</v>
      </c>
      <c r="J102" s="23">
        <v>28</v>
      </c>
      <c r="K102" s="23">
        <v>-15.437676090546976</v>
      </c>
      <c r="L102" s="23"/>
    </row>
    <row r="103" spans="1:12" x14ac:dyDescent="0.2">
      <c r="A103" s="103" t="str">
        <f t="shared" si="70"/>
        <v>2009_2_5_f9_2</v>
      </c>
      <c r="B103" s="23" t="s">
        <v>50</v>
      </c>
      <c r="C103" s="23">
        <v>5</v>
      </c>
      <c r="D103" s="23" t="s">
        <v>5</v>
      </c>
      <c r="E103" s="23">
        <v>0</v>
      </c>
      <c r="F103" s="23">
        <v>9.1922659449056365E-2</v>
      </c>
      <c r="G103" s="23">
        <v>0.19406403546119175</v>
      </c>
      <c r="H103" s="23">
        <v>3.3166947112129426E-2</v>
      </c>
      <c r="I103" s="23">
        <v>0</v>
      </c>
      <c r="J103" s="23">
        <v>28</v>
      </c>
      <c r="K103" s="23">
        <v>-18.40985174557628</v>
      </c>
      <c r="L103" s="23"/>
    </row>
    <row r="104" spans="1:12" x14ac:dyDescent="0.2">
      <c r="A104" s="103" t="str">
        <f t="shared" si="70"/>
        <v>2009_2_5_InEI</v>
      </c>
      <c r="B104" s="23" t="s">
        <v>50</v>
      </c>
      <c r="C104" s="23">
        <v>5</v>
      </c>
      <c r="D104" s="23" t="s">
        <v>107</v>
      </c>
      <c r="E104" s="23">
        <v>0</v>
      </c>
      <c r="F104" s="23">
        <v>2.5592677442697102E-3</v>
      </c>
      <c r="G104" s="23">
        <v>5.1652280754540553E-3</v>
      </c>
      <c r="H104" s="23">
        <v>9.5587313837085762E-4</v>
      </c>
      <c r="I104" s="23">
        <v>0</v>
      </c>
      <c r="J104" s="23">
        <v>28</v>
      </c>
      <c r="K104" s="23">
        <v>-18.471502923889588</v>
      </c>
      <c r="L104" s="23"/>
    </row>
    <row r="105" spans="1:12" x14ac:dyDescent="0.2">
      <c r="A105" s="103" t="str">
        <f t="shared" si="70"/>
        <v>2009_2_5_lagE</v>
      </c>
      <c r="B105" s="23" t="s">
        <v>50</v>
      </c>
      <c r="C105" s="23">
        <v>5</v>
      </c>
      <c r="D105" s="23" t="s">
        <v>226</v>
      </c>
      <c r="E105" s="23">
        <v>0</v>
      </c>
      <c r="F105" s="23">
        <v>8.7388763168590113E-4</v>
      </c>
      <c r="G105" s="23">
        <v>6.3996065949751728E-3</v>
      </c>
      <c r="H105" s="23">
        <v>1.7349488602117749E-3</v>
      </c>
      <c r="I105" s="23">
        <v>0</v>
      </c>
      <c r="J105" s="23">
        <v>29</v>
      </c>
      <c r="K105" s="23">
        <v>9.5583800688114096</v>
      </c>
      <c r="L105" s="23"/>
    </row>
    <row r="106" spans="1:12" x14ac:dyDescent="0.2">
      <c r="A106" s="103" t="str">
        <f t="shared" si="70"/>
        <v>2009_2_6_f4_1</v>
      </c>
      <c r="B106" s="23" t="s">
        <v>50</v>
      </c>
      <c r="C106" s="23">
        <v>6</v>
      </c>
      <c r="D106" s="23" t="s">
        <v>43</v>
      </c>
      <c r="E106" s="23">
        <v>0</v>
      </c>
      <c r="F106" s="23">
        <v>6.9980945782089033E-3</v>
      </c>
      <c r="G106" s="23">
        <v>0.20893816040187077</v>
      </c>
      <c r="H106" s="23">
        <v>1.1120734453490386E-2</v>
      </c>
      <c r="I106" s="23">
        <v>0</v>
      </c>
      <c r="J106" s="23">
        <v>19</v>
      </c>
      <c r="K106" s="23">
        <v>1.8156850778150748</v>
      </c>
      <c r="L106" s="23"/>
    </row>
    <row r="107" spans="1:12" x14ac:dyDescent="0.2">
      <c r="A107" s="103" t="str">
        <f t="shared" si="70"/>
        <v>2009_2_6_f4_2</v>
      </c>
      <c r="B107" s="23" t="s">
        <v>50</v>
      </c>
      <c r="C107" s="23">
        <v>6</v>
      </c>
      <c r="D107" s="23" t="s">
        <v>44</v>
      </c>
      <c r="E107" s="23">
        <v>0</v>
      </c>
      <c r="F107" s="23">
        <v>0</v>
      </c>
      <c r="G107" s="23">
        <v>0.17836582786578206</v>
      </c>
      <c r="H107" s="23">
        <v>0</v>
      </c>
      <c r="I107" s="23">
        <v>0</v>
      </c>
      <c r="J107" s="23">
        <v>18</v>
      </c>
      <c r="K107" s="23">
        <v>0</v>
      </c>
      <c r="L107" s="23"/>
    </row>
    <row r="108" spans="1:12" x14ac:dyDescent="0.2">
      <c r="A108" s="103" t="str">
        <f t="shared" si="70"/>
        <v>2009_2_6_f51_1</v>
      </c>
      <c r="B108" s="23" t="s">
        <v>50</v>
      </c>
      <c r="C108" s="23">
        <v>6</v>
      </c>
      <c r="D108" s="23" t="s">
        <v>310</v>
      </c>
      <c r="E108" s="23">
        <v>0</v>
      </c>
      <c r="F108" s="23">
        <v>2.4248870493790695E-2</v>
      </c>
      <c r="G108" s="23">
        <v>0.11059024657133398</v>
      </c>
      <c r="H108" s="23">
        <v>7.2176515738081287E-2</v>
      </c>
      <c r="I108" s="23">
        <v>0</v>
      </c>
      <c r="J108" s="23">
        <v>19</v>
      </c>
      <c r="K108" s="23">
        <v>23.151703373943629</v>
      </c>
      <c r="L108" s="23"/>
    </row>
    <row r="109" spans="1:12" x14ac:dyDescent="0.2">
      <c r="A109" s="103" t="str">
        <f t="shared" si="70"/>
        <v>2009_2_6_f52_1</v>
      </c>
      <c r="B109" s="23" t="s">
        <v>50</v>
      </c>
      <c r="C109" s="23">
        <v>6</v>
      </c>
      <c r="D109" s="23" t="s">
        <v>311</v>
      </c>
      <c r="E109" s="23">
        <v>0</v>
      </c>
      <c r="F109" s="23">
        <v>4.2999785102251956E-2</v>
      </c>
      <c r="G109" s="23">
        <v>0.15621257625831969</v>
      </c>
      <c r="H109" s="23">
        <v>7.8032714426343637E-3</v>
      </c>
      <c r="I109" s="23">
        <v>0</v>
      </c>
      <c r="J109" s="23">
        <v>19</v>
      </c>
      <c r="K109" s="23">
        <v>-17.001862701391367</v>
      </c>
      <c r="L109" s="23"/>
    </row>
    <row r="110" spans="1:12" x14ac:dyDescent="0.2">
      <c r="A110" s="103" t="str">
        <f t="shared" si="70"/>
        <v>2009_2_6_f9_1</v>
      </c>
      <c r="B110" s="23" t="s">
        <v>50</v>
      </c>
      <c r="C110" s="23">
        <v>6</v>
      </c>
      <c r="D110" s="23" t="s">
        <v>4</v>
      </c>
      <c r="E110" s="23">
        <v>0</v>
      </c>
      <c r="F110" s="23">
        <v>6.8941624805127317E-3</v>
      </c>
      <c r="G110" s="23">
        <v>0.21326866447254461</v>
      </c>
      <c r="H110" s="23">
        <v>6.8941624805127317E-3</v>
      </c>
      <c r="I110" s="23">
        <v>0</v>
      </c>
      <c r="J110" s="23">
        <v>19</v>
      </c>
      <c r="K110" s="23">
        <v>0</v>
      </c>
      <c r="L110" s="23"/>
    </row>
    <row r="111" spans="1:12" x14ac:dyDescent="0.2">
      <c r="A111" s="103" t="str">
        <f t="shared" si="70"/>
        <v>2009_2_6_f9_2</v>
      </c>
      <c r="B111" s="23" t="s">
        <v>50</v>
      </c>
      <c r="C111" s="23">
        <v>6</v>
      </c>
      <c r="D111" s="23" t="s">
        <v>5</v>
      </c>
      <c r="E111" s="23">
        <v>0</v>
      </c>
      <c r="F111" s="23">
        <v>4.2965925504208163E-2</v>
      </c>
      <c r="G111" s="23">
        <v>0.14400835066863377</v>
      </c>
      <c r="H111" s="23">
        <v>0</v>
      </c>
      <c r="I111" s="23">
        <v>0</v>
      </c>
      <c r="J111" s="23">
        <v>19</v>
      </c>
      <c r="K111" s="23">
        <v>-22.979591836734691</v>
      </c>
      <c r="L111" s="23"/>
    </row>
    <row r="112" spans="1:12" x14ac:dyDescent="0.2">
      <c r="A112" s="103" t="str">
        <f t="shared" si="70"/>
        <v>2009_2_6_InEI</v>
      </c>
      <c r="B112" s="23" t="s">
        <v>50</v>
      </c>
      <c r="C112" s="23">
        <v>6</v>
      </c>
      <c r="D112" s="23" t="s">
        <v>107</v>
      </c>
      <c r="E112" s="23">
        <v>0</v>
      </c>
      <c r="F112" s="23">
        <v>5.3871991472179744E-4</v>
      </c>
      <c r="G112" s="23">
        <v>4.7203347378435541E-3</v>
      </c>
      <c r="H112" s="23">
        <v>2.9973132548719883E-5</v>
      </c>
      <c r="I112" s="23">
        <v>0</v>
      </c>
      <c r="J112" s="23">
        <v>19</v>
      </c>
      <c r="K112" s="23">
        <v>-9.6189092370613274</v>
      </c>
      <c r="L112" s="23"/>
    </row>
    <row r="113" spans="1:12" x14ac:dyDescent="0.2">
      <c r="A113" s="103" t="str">
        <f t="shared" si="70"/>
        <v>2009_2_6_lagE</v>
      </c>
      <c r="B113" s="23" t="s">
        <v>50</v>
      </c>
      <c r="C113" s="23">
        <v>6</v>
      </c>
      <c r="D113" s="23" t="s">
        <v>226</v>
      </c>
      <c r="E113" s="23">
        <v>0</v>
      </c>
      <c r="F113" s="23">
        <v>5.4608031574991905E-5</v>
      </c>
      <c r="G113" s="23">
        <v>5.0649277992188459E-3</v>
      </c>
      <c r="H113" s="23">
        <v>1.0231789548036017E-4</v>
      </c>
      <c r="I113" s="23">
        <v>0</v>
      </c>
      <c r="J113" s="23">
        <v>18.448407737040501</v>
      </c>
      <c r="K113" s="23">
        <v>0.91365760908452964</v>
      </c>
      <c r="L113" s="23"/>
    </row>
    <row r="114" spans="1:12" x14ac:dyDescent="0.2">
      <c r="A114" s="103" t="str">
        <f t="shared" si="70"/>
        <v>2009_2_7_f4_1</v>
      </c>
      <c r="B114" s="23" t="s">
        <v>50</v>
      </c>
      <c r="C114" s="23">
        <v>7</v>
      </c>
      <c r="D114" s="23" t="s">
        <v>43</v>
      </c>
      <c r="E114" s="23">
        <v>0</v>
      </c>
      <c r="F114" s="23">
        <v>0</v>
      </c>
      <c r="G114" s="23">
        <v>9.9151221202147921E-2</v>
      </c>
      <c r="H114" s="23">
        <v>0</v>
      </c>
      <c r="I114" s="23">
        <v>0</v>
      </c>
      <c r="J114" s="23">
        <v>11</v>
      </c>
      <c r="K114" s="23">
        <v>0</v>
      </c>
      <c r="L114" s="23"/>
    </row>
    <row r="115" spans="1:12" x14ac:dyDescent="0.2">
      <c r="A115" s="103" t="str">
        <f t="shared" si="70"/>
        <v>2009_2_7_f4_2</v>
      </c>
      <c r="B115" s="23" t="s">
        <v>50</v>
      </c>
      <c r="C115" s="23">
        <v>7</v>
      </c>
      <c r="D115" s="23" t="s">
        <v>44</v>
      </c>
      <c r="E115" s="23">
        <v>0</v>
      </c>
      <c r="F115" s="23">
        <v>0</v>
      </c>
      <c r="G115" s="23">
        <v>0.14497756426348887</v>
      </c>
      <c r="H115" s="23">
        <v>0</v>
      </c>
      <c r="I115" s="23">
        <v>0</v>
      </c>
      <c r="J115" s="23">
        <v>11</v>
      </c>
      <c r="K115" s="23">
        <v>0</v>
      </c>
      <c r="L115" s="23"/>
    </row>
    <row r="116" spans="1:12" x14ac:dyDescent="0.2">
      <c r="A116" s="103" t="str">
        <f t="shared" si="70"/>
        <v>2009_2_7_f51_1</v>
      </c>
      <c r="B116" s="23" t="s">
        <v>50</v>
      </c>
      <c r="C116" s="23">
        <v>7</v>
      </c>
      <c r="D116" s="23" t="s">
        <v>310</v>
      </c>
      <c r="E116" s="23">
        <v>0</v>
      </c>
      <c r="F116" s="23">
        <v>6.2994165071969477E-2</v>
      </c>
      <c r="G116" s="23">
        <v>3.0980386313291766E-2</v>
      </c>
      <c r="H116" s="23">
        <v>2.8089841347557157E-2</v>
      </c>
      <c r="I116" s="23">
        <v>0</v>
      </c>
      <c r="J116" s="23">
        <v>11</v>
      </c>
      <c r="K116" s="23">
        <v>-28.595008702343627</v>
      </c>
      <c r="L116" s="23"/>
    </row>
    <row r="117" spans="1:12" x14ac:dyDescent="0.2">
      <c r="A117" s="103" t="str">
        <f t="shared" si="70"/>
        <v>2009_2_7_f52_1</v>
      </c>
      <c r="B117" s="23" t="s">
        <v>50</v>
      </c>
      <c r="C117" s="23">
        <v>7</v>
      </c>
      <c r="D117" s="23" t="s">
        <v>311</v>
      </c>
      <c r="E117" s="23">
        <v>0</v>
      </c>
      <c r="F117" s="23">
        <v>9.8504662709903545E-2</v>
      </c>
      <c r="G117" s="23">
        <v>1.6614194613077948E-2</v>
      </c>
      <c r="H117" s="23">
        <v>6.9455354098369067E-3</v>
      </c>
      <c r="I117" s="23">
        <v>0</v>
      </c>
      <c r="J117" s="23">
        <v>11</v>
      </c>
      <c r="K117" s="23">
        <v>-75.008874619543278</v>
      </c>
      <c r="L117" s="23"/>
    </row>
    <row r="118" spans="1:12" x14ac:dyDescent="0.2">
      <c r="A118" s="103" t="str">
        <f t="shared" si="70"/>
        <v>2009_2_7_f9_1</v>
      </c>
      <c r="B118" s="23" t="s">
        <v>50</v>
      </c>
      <c r="C118" s="23">
        <v>7</v>
      </c>
      <c r="D118" s="23" t="s">
        <v>4</v>
      </c>
      <c r="E118" s="23">
        <v>0</v>
      </c>
      <c r="F118" s="23">
        <v>3.2080374155551705E-2</v>
      </c>
      <c r="G118" s="23">
        <v>6.7070847046596216E-2</v>
      </c>
      <c r="H118" s="23">
        <v>0</v>
      </c>
      <c r="I118" s="23">
        <v>0</v>
      </c>
      <c r="J118" s="23">
        <v>11</v>
      </c>
      <c r="K118" s="23">
        <v>-32.354996505939901</v>
      </c>
      <c r="L118" s="23"/>
    </row>
    <row r="119" spans="1:12" x14ac:dyDescent="0.2">
      <c r="A119" s="103" t="str">
        <f t="shared" si="70"/>
        <v>2009_2_7_f9_2</v>
      </c>
      <c r="B119" s="23" t="s">
        <v>50</v>
      </c>
      <c r="C119" s="23">
        <v>7</v>
      </c>
      <c r="D119" s="23" t="s">
        <v>5</v>
      </c>
      <c r="E119" s="23">
        <v>0</v>
      </c>
      <c r="F119" s="23">
        <v>4.2691187792280726E-2</v>
      </c>
      <c r="G119" s="23">
        <v>0.10228637647120817</v>
      </c>
      <c r="H119" s="23">
        <v>0</v>
      </c>
      <c r="I119" s="23">
        <v>0</v>
      </c>
      <c r="J119" s="23">
        <v>11</v>
      </c>
      <c r="K119" s="23">
        <v>-29.44675475075012</v>
      </c>
      <c r="L119" s="23"/>
    </row>
    <row r="120" spans="1:12" x14ac:dyDescent="0.2">
      <c r="A120" s="103" t="str">
        <f t="shared" si="70"/>
        <v>2009_2_7_InEI</v>
      </c>
      <c r="B120" s="23" t="s">
        <v>50</v>
      </c>
      <c r="C120" s="23">
        <v>7</v>
      </c>
      <c r="D120" s="23" t="s">
        <v>107</v>
      </c>
      <c r="E120" s="23">
        <v>0</v>
      </c>
      <c r="F120" s="23">
        <v>1.4635043287452418E-3</v>
      </c>
      <c r="G120" s="23">
        <v>2.7477883283040776E-3</v>
      </c>
      <c r="H120" s="23">
        <v>0</v>
      </c>
      <c r="I120" s="23">
        <v>0</v>
      </c>
      <c r="J120" s="23">
        <v>11</v>
      </c>
      <c r="K120" s="23">
        <v>-34.751902751177099</v>
      </c>
      <c r="L120" s="23"/>
    </row>
    <row r="121" spans="1:12" x14ac:dyDescent="0.2">
      <c r="A121" s="103" t="str">
        <f t="shared" si="70"/>
        <v>2009_2_7_lagE</v>
      </c>
      <c r="B121" s="23" t="s">
        <v>50</v>
      </c>
      <c r="C121" s="23">
        <v>7</v>
      </c>
      <c r="D121" s="23" t="s">
        <v>226</v>
      </c>
      <c r="E121" s="23">
        <v>0</v>
      </c>
      <c r="F121" s="23">
        <v>0</v>
      </c>
      <c r="G121" s="23">
        <v>4.2112926570493196E-3</v>
      </c>
      <c r="H121" s="23">
        <v>0</v>
      </c>
      <c r="I121" s="23">
        <v>0</v>
      </c>
      <c r="J121" s="23">
        <v>11</v>
      </c>
      <c r="K121" s="23">
        <v>0</v>
      </c>
      <c r="L121" s="23"/>
    </row>
    <row r="122" spans="1:12" x14ac:dyDescent="0.2">
      <c r="A122" s="103" t="str">
        <f t="shared" si="70"/>
        <v>2009_2_8_f4_1</v>
      </c>
      <c r="B122" s="23" t="s">
        <v>50</v>
      </c>
      <c r="C122" s="23">
        <v>8</v>
      </c>
      <c r="D122" s="23" t="s">
        <v>43</v>
      </c>
      <c r="E122" s="23">
        <v>0</v>
      </c>
      <c r="F122" s="23">
        <v>0</v>
      </c>
      <c r="G122" s="23">
        <v>0.22785380218257403</v>
      </c>
      <c r="H122" s="23">
        <v>3.3396847393036548E-2</v>
      </c>
      <c r="I122" s="23">
        <v>0</v>
      </c>
      <c r="J122" s="23">
        <v>9</v>
      </c>
      <c r="K122" s="23">
        <v>12.783450470759847</v>
      </c>
      <c r="L122" s="23"/>
    </row>
    <row r="123" spans="1:12" x14ac:dyDescent="0.2">
      <c r="A123" s="103" t="str">
        <f t="shared" si="70"/>
        <v>2009_2_8_f4_2</v>
      </c>
      <c r="B123" s="23" t="s">
        <v>50</v>
      </c>
      <c r="C123" s="23">
        <v>8</v>
      </c>
      <c r="D123" s="23" t="s">
        <v>44</v>
      </c>
      <c r="E123" s="23">
        <v>0</v>
      </c>
      <c r="F123" s="23">
        <v>0</v>
      </c>
      <c r="G123" s="23">
        <v>0.14788967400482989</v>
      </c>
      <c r="H123" s="23">
        <v>2.8475000852294173E-2</v>
      </c>
      <c r="I123" s="23">
        <v>0</v>
      </c>
      <c r="J123" s="23">
        <v>9</v>
      </c>
      <c r="K123" s="23">
        <v>16.145523969220164</v>
      </c>
      <c r="L123" s="23"/>
    </row>
    <row r="124" spans="1:12" x14ac:dyDescent="0.2">
      <c r="A124" s="103" t="str">
        <f t="shared" si="70"/>
        <v>2009_2_8_f51_1</v>
      </c>
      <c r="B124" s="23" t="s">
        <v>50</v>
      </c>
      <c r="C124" s="23">
        <v>8</v>
      </c>
      <c r="D124" s="23" t="s">
        <v>310</v>
      </c>
      <c r="E124" s="23">
        <v>0</v>
      </c>
      <c r="F124" s="23">
        <v>1.9012793145141177E-2</v>
      </c>
      <c r="G124" s="23">
        <v>5.7038379435423531E-2</v>
      </c>
      <c r="H124" s="23">
        <v>0.11182056551313727</v>
      </c>
      <c r="I124" s="23">
        <v>0</v>
      </c>
      <c r="J124" s="23">
        <v>8</v>
      </c>
      <c r="K124" s="23">
        <v>49.399538913994476</v>
      </c>
      <c r="L124" s="23"/>
    </row>
    <row r="125" spans="1:12" x14ac:dyDescent="0.2">
      <c r="A125" s="103" t="str">
        <f t="shared" si="70"/>
        <v>2009_2_8_f52_1</v>
      </c>
      <c r="B125" s="23" t="s">
        <v>50</v>
      </c>
      <c r="C125" s="23">
        <v>8</v>
      </c>
      <c r="D125" s="23" t="s">
        <v>311</v>
      </c>
      <c r="E125" s="23">
        <v>0</v>
      </c>
      <c r="F125" s="23">
        <v>0</v>
      </c>
      <c r="G125" s="23">
        <v>0.10698709670323006</v>
      </c>
      <c r="H125" s="23">
        <v>8.0884641390471898E-2</v>
      </c>
      <c r="I125" s="23">
        <v>0</v>
      </c>
      <c r="J125" s="23">
        <v>8</v>
      </c>
      <c r="K125" s="23">
        <v>43.053118159864091</v>
      </c>
      <c r="L125" s="23"/>
    </row>
    <row r="126" spans="1:12" x14ac:dyDescent="0.2">
      <c r="A126" s="103" t="str">
        <f t="shared" si="70"/>
        <v>2009_2_8_f9_1</v>
      </c>
      <c r="B126" s="23" t="s">
        <v>50</v>
      </c>
      <c r="C126" s="23">
        <v>8</v>
      </c>
      <c r="D126" s="23" t="s">
        <v>4</v>
      </c>
      <c r="E126" s="23">
        <v>0</v>
      </c>
      <c r="F126" s="23">
        <v>5.1065304001385758E-2</v>
      </c>
      <c r="G126" s="23">
        <v>0.17678849818118827</v>
      </c>
      <c r="H126" s="23">
        <v>0</v>
      </c>
      <c r="I126" s="23">
        <v>0</v>
      </c>
      <c r="J126" s="23">
        <v>8</v>
      </c>
      <c r="K126" s="23">
        <v>-22.411433784400185</v>
      </c>
      <c r="L126" s="23"/>
    </row>
    <row r="127" spans="1:12" x14ac:dyDescent="0.2">
      <c r="A127" s="103" t="str">
        <f t="shared" si="70"/>
        <v>2009_2_8_f9_2</v>
      </c>
      <c r="B127" s="23" t="s">
        <v>50</v>
      </c>
      <c r="C127" s="23">
        <v>8</v>
      </c>
      <c r="D127" s="23" t="s">
        <v>5</v>
      </c>
      <c r="E127" s="23">
        <v>0</v>
      </c>
      <c r="F127" s="23">
        <v>2.4985868579178956E-2</v>
      </c>
      <c r="G127" s="23">
        <v>9.4428804573356784E-2</v>
      </c>
      <c r="H127" s="23">
        <v>5.6950001704588346E-2</v>
      </c>
      <c r="I127" s="23">
        <v>0</v>
      </c>
      <c r="J127" s="23">
        <v>9</v>
      </c>
      <c r="K127" s="23">
        <v>18.12388628919258</v>
      </c>
      <c r="L127" s="23"/>
    </row>
    <row r="128" spans="1:12" x14ac:dyDescent="0.2">
      <c r="A128" s="103" t="str">
        <f t="shared" si="70"/>
        <v>2009_2_8_InEI</v>
      </c>
      <c r="B128" s="23" t="s">
        <v>50</v>
      </c>
      <c r="C128" s="23">
        <v>8</v>
      </c>
      <c r="D128" s="23" t="s">
        <v>107</v>
      </c>
      <c r="E128" s="23">
        <v>0</v>
      </c>
      <c r="F128" s="23">
        <v>1.4459452127197094E-3</v>
      </c>
      <c r="G128" s="23">
        <v>7.0302057612600111E-3</v>
      </c>
      <c r="H128" s="23">
        <v>1.7618009315188081E-3</v>
      </c>
      <c r="I128" s="23">
        <v>0</v>
      </c>
      <c r="J128" s="23">
        <v>8.4602254766883114</v>
      </c>
      <c r="K128" s="23">
        <v>3.085145561481502</v>
      </c>
      <c r="L128" s="23"/>
    </row>
    <row r="129" spans="1:12" x14ac:dyDescent="0.2">
      <c r="A129" s="103" t="str">
        <f t="shared" si="70"/>
        <v>2009_2_8_lagE</v>
      </c>
      <c r="B129" s="23" t="s">
        <v>50</v>
      </c>
      <c r="C129" s="23">
        <v>8</v>
      </c>
      <c r="D129" s="23" t="s">
        <v>226</v>
      </c>
      <c r="E129" s="23">
        <v>0</v>
      </c>
      <c r="F129" s="23">
        <v>0</v>
      </c>
      <c r="G129" s="23">
        <v>9.3570514397391235E-3</v>
      </c>
      <c r="H129" s="23">
        <v>1.9140628026466172E-3</v>
      </c>
      <c r="I129" s="23">
        <v>0</v>
      </c>
      <c r="J129" s="23">
        <v>9</v>
      </c>
      <c r="K129" s="23">
        <v>16.982019359263191</v>
      </c>
      <c r="L129" s="23"/>
    </row>
    <row r="130" spans="1:12" x14ac:dyDescent="0.2">
      <c r="A130" s="103" t="str">
        <f t="shared" si="70"/>
        <v>2009_4_1_f4_1</v>
      </c>
      <c r="B130" s="23" t="s">
        <v>51</v>
      </c>
      <c r="C130" s="23">
        <v>1</v>
      </c>
      <c r="D130" s="23" t="s">
        <v>43</v>
      </c>
      <c r="E130" s="23">
        <v>0</v>
      </c>
      <c r="F130" s="23">
        <v>3.5918932963796987E-2</v>
      </c>
      <c r="G130" s="23">
        <v>0.14997401697557594</v>
      </c>
      <c r="H130" s="23">
        <v>7.9785206998094577E-2</v>
      </c>
      <c r="I130" s="23">
        <v>0</v>
      </c>
      <c r="J130" s="23">
        <v>13.2</v>
      </c>
      <c r="K130" s="23">
        <v>16.511057792614224</v>
      </c>
      <c r="L130" s="23"/>
    </row>
    <row r="131" spans="1:12" x14ac:dyDescent="0.2">
      <c r="A131" s="103" t="str">
        <f t="shared" ref="A131:A194" si="71">CONCATENATE(B131,"_",C131,"_",D131)</f>
        <v>2009_4_1_f4_2</v>
      </c>
      <c r="B131" s="23" t="s">
        <v>51</v>
      </c>
      <c r="C131" s="23">
        <v>1</v>
      </c>
      <c r="D131" s="23" t="s">
        <v>44</v>
      </c>
      <c r="E131" s="23">
        <v>0</v>
      </c>
      <c r="F131" s="23">
        <v>3.1930627408455946E-2</v>
      </c>
      <c r="G131" s="23">
        <v>0.16422294098400614</v>
      </c>
      <c r="H131" s="23">
        <v>5.4031750012396768E-2</v>
      </c>
      <c r="I131" s="23">
        <v>0</v>
      </c>
      <c r="J131" s="23">
        <v>13.2</v>
      </c>
      <c r="K131" s="23">
        <v>8.8339007040277213</v>
      </c>
      <c r="L131" s="23"/>
    </row>
    <row r="132" spans="1:12" x14ac:dyDescent="0.2">
      <c r="A132" s="103" t="str">
        <f t="shared" si="71"/>
        <v>2009_4_1_f51_1</v>
      </c>
      <c r="B132" s="23" t="s">
        <v>51</v>
      </c>
      <c r="C132" s="23">
        <v>1</v>
      </c>
      <c r="D132" s="23" t="s">
        <v>310</v>
      </c>
      <c r="E132" s="23">
        <v>0</v>
      </c>
      <c r="F132" s="23">
        <v>0</v>
      </c>
      <c r="G132" s="23">
        <v>0.19159999491784646</v>
      </c>
      <c r="H132" s="23">
        <v>6.6331742753316755E-2</v>
      </c>
      <c r="I132" s="23">
        <v>0</v>
      </c>
      <c r="J132" s="23">
        <v>13.2</v>
      </c>
      <c r="K132" s="23">
        <v>25.716782026213071</v>
      </c>
      <c r="L132" s="23"/>
    </row>
    <row r="133" spans="1:12" x14ac:dyDescent="0.2">
      <c r="A133" s="103" t="str">
        <f t="shared" si="71"/>
        <v>2009_4_1_f51_6</v>
      </c>
      <c r="B133" s="23" t="s">
        <v>51</v>
      </c>
      <c r="C133" s="23">
        <v>1</v>
      </c>
      <c r="D133" s="23" t="s">
        <v>312</v>
      </c>
      <c r="E133" s="23">
        <v>0</v>
      </c>
      <c r="F133" s="23">
        <v>0</v>
      </c>
      <c r="G133" s="23">
        <v>9.9470439608976308E-2</v>
      </c>
      <c r="H133" s="23">
        <v>2.9738353758188976E-2</v>
      </c>
      <c r="I133" s="23">
        <v>3.6640130026235333E-2</v>
      </c>
      <c r="J133" s="23">
        <v>8.1999999999999993</v>
      </c>
      <c r="K133" s="23">
        <v>62.11593762734001</v>
      </c>
      <c r="L133" s="23"/>
    </row>
    <row r="134" spans="1:12" x14ac:dyDescent="0.2">
      <c r="A134" s="103" t="str">
        <f t="shared" si="71"/>
        <v>2009_4_1_f51_7</v>
      </c>
      <c r="B134" s="23" t="s">
        <v>51</v>
      </c>
      <c r="C134" s="23">
        <v>1</v>
      </c>
      <c r="D134" s="23" t="s">
        <v>313</v>
      </c>
      <c r="E134" s="23">
        <v>0</v>
      </c>
      <c r="F134" s="23">
        <v>0.15255691313551453</v>
      </c>
      <c r="G134" s="23">
        <v>0.25741820477587551</v>
      </c>
      <c r="H134" s="23">
        <v>1.8383035614810412E-3</v>
      </c>
      <c r="I134" s="23">
        <v>0</v>
      </c>
      <c r="J134" s="23">
        <v>11.2</v>
      </c>
      <c r="K134" s="23">
        <v>-36.598760923085244</v>
      </c>
      <c r="L134" s="23"/>
    </row>
    <row r="135" spans="1:12" x14ac:dyDescent="0.2">
      <c r="A135" s="103" t="str">
        <f t="shared" si="71"/>
        <v>2009_4_1_f52_1</v>
      </c>
      <c r="B135" s="23" t="s">
        <v>51</v>
      </c>
      <c r="C135" s="23">
        <v>1</v>
      </c>
      <c r="D135" s="23" t="s">
        <v>311</v>
      </c>
      <c r="E135" s="23">
        <v>6.1863071544953439E-3</v>
      </c>
      <c r="F135" s="23">
        <v>0</v>
      </c>
      <c r="G135" s="23">
        <v>0.15460494808243225</v>
      </c>
      <c r="H135" s="23">
        <v>9.7140482434235606E-2</v>
      </c>
      <c r="I135" s="23">
        <v>0</v>
      </c>
      <c r="J135" s="23">
        <v>13.2</v>
      </c>
      <c r="K135" s="23">
        <v>32.864458205339339</v>
      </c>
      <c r="L135" s="23"/>
    </row>
    <row r="136" spans="1:12" x14ac:dyDescent="0.2">
      <c r="A136" s="103" t="str">
        <f t="shared" si="71"/>
        <v>2009_4_1_f52_6</v>
      </c>
      <c r="B136" s="23" t="s">
        <v>51</v>
      </c>
      <c r="C136" s="23">
        <v>1</v>
      </c>
      <c r="D136" s="23" t="s">
        <v>314</v>
      </c>
      <c r="E136" s="23">
        <v>0</v>
      </c>
      <c r="F136" s="23">
        <v>0</v>
      </c>
      <c r="G136" s="23">
        <v>0.11733823382535485</v>
      </c>
      <c r="H136" s="23">
        <v>9.200940534847972E-2</v>
      </c>
      <c r="I136" s="23">
        <v>0</v>
      </c>
      <c r="J136" s="23">
        <v>10.199999999999999</v>
      </c>
      <c r="K136" s="23">
        <v>43.95053400725407</v>
      </c>
      <c r="L136" s="23"/>
    </row>
    <row r="137" spans="1:12" x14ac:dyDescent="0.2">
      <c r="A137" s="103" t="str">
        <f t="shared" si="71"/>
        <v>2009_4_1_f52_7</v>
      </c>
      <c r="B137" s="23" t="s">
        <v>51</v>
      </c>
      <c r="C137" s="23">
        <v>1</v>
      </c>
      <c r="D137" s="23" t="s">
        <v>315</v>
      </c>
      <c r="E137" s="23">
        <v>1.5556875998068855E-2</v>
      </c>
      <c r="F137" s="23">
        <v>0.24939651650759462</v>
      </c>
      <c r="G137" s="23">
        <v>0.14502172540572661</v>
      </c>
      <c r="H137" s="23">
        <v>1.8383035614810412E-3</v>
      </c>
      <c r="I137" s="23">
        <v>0</v>
      </c>
      <c r="J137" s="23">
        <v>11.2</v>
      </c>
      <c r="K137" s="23">
        <v>-67.66947127307489</v>
      </c>
      <c r="L137" s="23"/>
    </row>
    <row r="138" spans="1:12" x14ac:dyDescent="0.2">
      <c r="A138" s="103" t="str">
        <f t="shared" si="71"/>
        <v>2009_4_1_f9_1</v>
      </c>
      <c r="B138" s="23" t="s">
        <v>51</v>
      </c>
      <c r="C138" s="23">
        <v>1</v>
      </c>
      <c r="D138" s="23" t="s">
        <v>4</v>
      </c>
      <c r="E138" s="23">
        <v>5.9864888272994979E-3</v>
      </c>
      <c r="F138" s="23">
        <v>7.063918240083146E-2</v>
      </c>
      <c r="G138" s="23">
        <v>7.97159189329638E-2</v>
      </c>
      <c r="H138" s="23">
        <v>7.9404122639875285E-2</v>
      </c>
      <c r="I138" s="23">
        <v>0</v>
      </c>
      <c r="J138" s="23">
        <v>12.2</v>
      </c>
      <c r="K138" s="23">
        <v>-1.3608041382553491</v>
      </c>
      <c r="L138" s="23"/>
    </row>
    <row r="139" spans="1:12" x14ac:dyDescent="0.2">
      <c r="A139" s="103" t="str">
        <f t="shared" si="71"/>
        <v>2009_4_1_f9_2</v>
      </c>
      <c r="B139" s="23" t="s">
        <v>51</v>
      </c>
      <c r="C139" s="23">
        <v>1</v>
      </c>
      <c r="D139" s="23" t="s">
        <v>5</v>
      </c>
      <c r="E139" s="23">
        <v>6.3861254816911898E-3</v>
      </c>
      <c r="F139" s="23">
        <v>4.0890129458534166E-2</v>
      </c>
      <c r="G139" s="23">
        <v>0.13427042510142778</v>
      </c>
      <c r="H139" s="23">
        <v>6.8638638363205731E-2</v>
      </c>
      <c r="I139" s="23">
        <v>0</v>
      </c>
      <c r="J139" s="23">
        <v>13.2</v>
      </c>
      <c r="K139" s="23">
        <v>5.9860658638066315</v>
      </c>
      <c r="L139" s="23"/>
    </row>
    <row r="140" spans="1:12" x14ac:dyDescent="0.2">
      <c r="A140" s="103" t="str">
        <f t="shared" si="71"/>
        <v>2009_4_1_InEI</v>
      </c>
      <c r="B140" s="23" t="s">
        <v>51</v>
      </c>
      <c r="C140" s="23">
        <v>1</v>
      </c>
      <c r="D140" s="23" t="s">
        <v>107</v>
      </c>
      <c r="E140" s="23">
        <v>3.8270396209760278E-4</v>
      </c>
      <c r="F140" s="23">
        <v>2.1391476680907308E-3</v>
      </c>
      <c r="G140" s="23">
        <v>4.1987400258322542E-3</v>
      </c>
      <c r="H140" s="23">
        <v>3.0843101130948948E-3</v>
      </c>
      <c r="I140" s="23">
        <v>0</v>
      </c>
      <c r="J140" s="23">
        <v>12.716150048987679</v>
      </c>
      <c r="K140" s="23">
        <v>1.8333128168113637</v>
      </c>
      <c r="L140" s="23"/>
    </row>
    <row r="141" spans="1:12" x14ac:dyDescent="0.2">
      <c r="A141" s="103" t="str">
        <f t="shared" si="71"/>
        <v>2009_4_1_lagE</v>
      </c>
      <c r="B141" s="23" t="s">
        <v>51</v>
      </c>
      <c r="C141" s="23">
        <v>1</v>
      </c>
      <c r="D141" s="23" t="s">
        <v>226</v>
      </c>
      <c r="E141" s="23">
        <v>0</v>
      </c>
      <c r="F141" s="23">
        <v>2.0986911038011601E-3</v>
      </c>
      <c r="G141" s="23">
        <v>6.1207549538507327E-3</v>
      </c>
      <c r="H141" s="23">
        <v>2.511312178029323E-3</v>
      </c>
      <c r="I141" s="23">
        <v>0</v>
      </c>
      <c r="J141" s="23">
        <v>13.2</v>
      </c>
      <c r="K141" s="23">
        <v>3.8452182517367905</v>
      </c>
      <c r="L141" s="23"/>
    </row>
    <row r="142" spans="1:12" x14ac:dyDescent="0.2">
      <c r="A142" s="103" t="str">
        <f t="shared" si="71"/>
        <v>2009_4_2_f4_1</v>
      </c>
      <c r="B142" s="23" t="s">
        <v>51</v>
      </c>
      <c r="C142" s="23">
        <v>2</v>
      </c>
      <c r="D142" s="23" t="s">
        <v>43</v>
      </c>
      <c r="E142" s="23">
        <v>0</v>
      </c>
      <c r="F142" s="23">
        <v>3.4124372076909754E-4</v>
      </c>
      <c r="G142" s="23">
        <v>0</v>
      </c>
      <c r="H142" s="23">
        <v>0</v>
      </c>
      <c r="I142" s="23">
        <v>0</v>
      </c>
      <c r="J142" s="23">
        <v>0.05</v>
      </c>
      <c r="K142" s="23">
        <v>-100</v>
      </c>
      <c r="L142" s="23"/>
    </row>
    <row r="143" spans="1:12" x14ac:dyDescent="0.2">
      <c r="A143" s="103" t="str">
        <f t="shared" si="71"/>
        <v>2009_4_2_f4_2</v>
      </c>
      <c r="B143" s="23" t="s">
        <v>51</v>
      </c>
      <c r="C143" s="23">
        <v>2</v>
      </c>
      <c r="D143" s="23" t="s">
        <v>44</v>
      </c>
      <c r="E143" s="23">
        <v>0</v>
      </c>
      <c r="F143" s="23">
        <v>0</v>
      </c>
      <c r="G143" s="23">
        <v>5.5405438572033968E-4</v>
      </c>
      <c r="H143" s="23">
        <v>0</v>
      </c>
      <c r="I143" s="23">
        <v>0</v>
      </c>
      <c r="J143" s="23">
        <v>0.05</v>
      </c>
      <c r="K143" s="23">
        <v>0</v>
      </c>
      <c r="L143" s="23"/>
    </row>
    <row r="144" spans="1:12" x14ac:dyDescent="0.2">
      <c r="A144" s="103" t="str">
        <f t="shared" si="71"/>
        <v>2009_4_2_f51_1</v>
      </c>
      <c r="B144" s="23" t="s">
        <v>51</v>
      </c>
      <c r="C144" s="23">
        <v>2</v>
      </c>
      <c r="D144" s="23" t="s">
        <v>310</v>
      </c>
      <c r="E144" s="23">
        <v>0</v>
      </c>
      <c r="F144" s="23">
        <v>0</v>
      </c>
      <c r="G144" s="23">
        <v>4.4764905324471858E-4</v>
      </c>
      <c r="H144" s="23">
        <v>0</v>
      </c>
      <c r="I144" s="23">
        <v>0</v>
      </c>
      <c r="J144" s="23">
        <v>0.05</v>
      </c>
      <c r="K144" s="23">
        <v>0</v>
      </c>
      <c r="L144" s="23"/>
    </row>
    <row r="145" spans="1:12" x14ac:dyDescent="0.2">
      <c r="A145" s="103" t="str">
        <f t="shared" si="71"/>
        <v>2009_4_2_f51_6</v>
      </c>
      <c r="B145" s="23" t="s">
        <v>51</v>
      </c>
      <c r="C145" s="23">
        <v>2</v>
      </c>
      <c r="D145" s="23" t="s">
        <v>312</v>
      </c>
      <c r="E145" s="23">
        <v>0</v>
      </c>
      <c r="F145" s="23">
        <v>0</v>
      </c>
      <c r="G145" s="23">
        <v>3.6801212775758861E-4</v>
      </c>
      <c r="H145" s="23">
        <v>0</v>
      </c>
      <c r="I145" s="23">
        <v>0</v>
      </c>
      <c r="J145" s="23">
        <v>0.05</v>
      </c>
      <c r="K145" s="23">
        <v>0</v>
      </c>
      <c r="L145" s="23"/>
    </row>
    <row r="146" spans="1:12" x14ac:dyDescent="0.2">
      <c r="A146" s="103" t="str">
        <f t="shared" si="71"/>
        <v>2009_4_2_f51_7</v>
      </c>
      <c r="B146" s="23" t="s">
        <v>51</v>
      </c>
      <c r="C146" s="23">
        <v>2</v>
      </c>
      <c r="D146" s="23" t="s">
        <v>313</v>
      </c>
      <c r="E146" s="23">
        <v>0</v>
      </c>
      <c r="F146" s="23">
        <v>3.1938203290377692E-4</v>
      </c>
      <c r="G146" s="23">
        <v>0</v>
      </c>
      <c r="H146" s="23">
        <v>0</v>
      </c>
      <c r="I146" s="23">
        <v>0</v>
      </c>
      <c r="J146" s="23">
        <v>0.05</v>
      </c>
      <c r="K146" s="23">
        <v>-100</v>
      </c>
      <c r="L146" s="23"/>
    </row>
    <row r="147" spans="1:12" x14ac:dyDescent="0.2">
      <c r="A147" s="103" t="str">
        <f t="shared" si="71"/>
        <v>2009_4_2_f52_1</v>
      </c>
      <c r="B147" s="23" t="s">
        <v>51</v>
      </c>
      <c r="C147" s="23">
        <v>2</v>
      </c>
      <c r="D147" s="23" t="s">
        <v>311</v>
      </c>
      <c r="E147" s="23">
        <v>4.4764905324471858E-4</v>
      </c>
      <c r="F147" s="23">
        <v>0</v>
      </c>
      <c r="G147" s="23">
        <v>0</v>
      </c>
      <c r="H147" s="23">
        <v>0</v>
      </c>
      <c r="I147" s="23">
        <v>0</v>
      </c>
      <c r="J147" s="23">
        <v>0.05</v>
      </c>
      <c r="K147" s="23">
        <v>-200</v>
      </c>
      <c r="L147" s="23"/>
    </row>
    <row r="148" spans="1:12" x14ac:dyDescent="0.2">
      <c r="A148" s="103" t="str">
        <f t="shared" si="71"/>
        <v>2009_4_2_f52_6</v>
      </c>
      <c r="B148" s="23" t="s">
        <v>51</v>
      </c>
      <c r="C148" s="23">
        <v>2</v>
      </c>
      <c r="D148" s="23" t="s">
        <v>314</v>
      </c>
      <c r="E148" s="23">
        <v>0</v>
      </c>
      <c r="F148" s="23">
        <v>0</v>
      </c>
      <c r="G148" s="23">
        <v>3.6801212775758861E-4</v>
      </c>
      <c r="H148" s="23">
        <v>0</v>
      </c>
      <c r="I148" s="23">
        <v>0</v>
      </c>
      <c r="J148" s="23">
        <v>0.05</v>
      </c>
      <c r="K148" s="23">
        <v>0</v>
      </c>
      <c r="L148" s="23"/>
    </row>
    <row r="149" spans="1:12" x14ac:dyDescent="0.2">
      <c r="A149" s="103" t="str">
        <f t="shared" si="71"/>
        <v>2009_4_2_f52_7</v>
      </c>
      <c r="B149" s="23" t="s">
        <v>51</v>
      </c>
      <c r="C149" s="23">
        <v>2</v>
      </c>
      <c r="D149" s="23" t="s">
        <v>315</v>
      </c>
      <c r="E149" s="23">
        <v>3.1938203290377692E-4</v>
      </c>
      <c r="F149" s="23">
        <v>0</v>
      </c>
      <c r="G149" s="23">
        <v>0</v>
      </c>
      <c r="H149" s="23">
        <v>0</v>
      </c>
      <c r="I149" s="23">
        <v>0</v>
      </c>
      <c r="J149" s="23">
        <v>0.05</v>
      </c>
      <c r="K149" s="23">
        <v>-200</v>
      </c>
      <c r="L149" s="23"/>
    </row>
    <row r="150" spans="1:12" x14ac:dyDescent="0.2">
      <c r="A150" s="103" t="str">
        <f t="shared" si="71"/>
        <v>2009_4_2_f9_1</v>
      </c>
      <c r="B150" s="23" t="s">
        <v>51</v>
      </c>
      <c r="C150" s="23">
        <v>2</v>
      </c>
      <c r="D150" s="23" t="s">
        <v>4</v>
      </c>
      <c r="E150" s="23">
        <v>3.4124372076909754E-4</v>
      </c>
      <c r="F150" s="23">
        <v>0</v>
      </c>
      <c r="G150" s="23">
        <v>0</v>
      </c>
      <c r="H150" s="23">
        <v>0</v>
      </c>
      <c r="I150" s="23">
        <v>0</v>
      </c>
      <c r="J150" s="23">
        <v>0.05</v>
      </c>
      <c r="K150" s="23">
        <v>-200</v>
      </c>
      <c r="L150" s="23"/>
    </row>
    <row r="151" spans="1:12" x14ac:dyDescent="0.2">
      <c r="A151" s="103" t="str">
        <f t="shared" si="71"/>
        <v>2009_4_2_f9_2</v>
      </c>
      <c r="B151" s="23" t="s">
        <v>51</v>
      </c>
      <c r="C151" s="23">
        <v>2</v>
      </c>
      <c r="D151" s="23" t="s">
        <v>5</v>
      </c>
      <c r="E151" s="23">
        <v>5.5405438572033968E-4</v>
      </c>
      <c r="F151" s="23">
        <v>0</v>
      </c>
      <c r="G151" s="23">
        <v>0</v>
      </c>
      <c r="H151" s="23">
        <v>0</v>
      </c>
      <c r="I151" s="23">
        <v>0</v>
      </c>
      <c r="J151" s="23">
        <v>0.05</v>
      </c>
      <c r="K151" s="23">
        <v>-200</v>
      </c>
      <c r="L151" s="23"/>
    </row>
    <row r="152" spans="1:12" x14ac:dyDescent="0.2">
      <c r="A152" s="103" t="str">
        <f t="shared" si="71"/>
        <v>2009_4_2_InEI</v>
      </c>
      <c r="B152" s="23" t="s">
        <v>51</v>
      </c>
      <c r="C152" s="23">
        <v>2</v>
      </c>
      <c r="D152" s="23" t="s">
        <v>107</v>
      </c>
      <c r="E152" s="23">
        <v>8.0155869948357157E-6</v>
      </c>
      <c r="F152" s="23">
        <v>0</v>
      </c>
      <c r="G152" s="23">
        <v>0</v>
      </c>
      <c r="H152" s="23">
        <v>0</v>
      </c>
      <c r="I152" s="23">
        <v>0</v>
      </c>
      <c r="J152" s="23">
        <v>0.05</v>
      </c>
      <c r="K152" s="23">
        <v>-200</v>
      </c>
      <c r="L152" s="23"/>
    </row>
    <row r="153" spans="1:12" x14ac:dyDescent="0.2">
      <c r="A153" s="103" t="str">
        <f t="shared" si="71"/>
        <v>2009_4_2_lagE</v>
      </c>
      <c r="B153" s="23" t="s">
        <v>51</v>
      </c>
      <c r="C153" s="23">
        <v>2</v>
      </c>
      <c r="D153" s="23" t="s">
        <v>226</v>
      </c>
      <c r="E153" s="23">
        <v>0</v>
      </c>
      <c r="F153" s="23">
        <v>3.0551485705598324E-6</v>
      </c>
      <c r="G153" s="23">
        <v>4.9604384242758833E-6</v>
      </c>
      <c r="H153" s="23">
        <v>0</v>
      </c>
      <c r="I153" s="23">
        <v>0</v>
      </c>
      <c r="J153" s="23">
        <v>0.05</v>
      </c>
      <c r="K153" s="23">
        <v>-38.115094659046235</v>
      </c>
      <c r="L153" s="23"/>
    </row>
    <row r="154" spans="1:12" x14ac:dyDescent="0.2">
      <c r="A154" s="103" t="str">
        <f t="shared" si="71"/>
        <v>2009_4_3_f4_1</v>
      </c>
      <c r="B154" s="23" t="s">
        <v>51</v>
      </c>
      <c r="C154" s="23">
        <v>3</v>
      </c>
      <c r="D154" s="23" t="s">
        <v>43</v>
      </c>
      <c r="E154" s="23">
        <v>0</v>
      </c>
      <c r="F154" s="23">
        <v>5.7419019573878405E-2</v>
      </c>
      <c r="G154" s="23">
        <v>0.41867313355274549</v>
      </c>
      <c r="H154" s="23">
        <v>0.28078988394249088</v>
      </c>
      <c r="I154" s="23">
        <v>0</v>
      </c>
      <c r="J154" s="23">
        <v>67.2</v>
      </c>
      <c r="K154" s="23">
        <v>29.511978542069077</v>
      </c>
      <c r="L154" s="23"/>
    </row>
    <row r="155" spans="1:12" x14ac:dyDescent="0.2">
      <c r="A155" s="103" t="str">
        <f t="shared" si="71"/>
        <v>2009_4_3_f4_2</v>
      </c>
      <c r="B155" s="23" t="s">
        <v>51</v>
      </c>
      <c r="C155" s="23">
        <v>3</v>
      </c>
      <c r="D155" s="23" t="s">
        <v>44</v>
      </c>
      <c r="E155" s="23">
        <v>0</v>
      </c>
      <c r="F155" s="23">
        <v>7.134022586382556E-2</v>
      </c>
      <c r="G155" s="23">
        <v>0.53432669168332769</v>
      </c>
      <c r="H155" s="23">
        <v>0.17484765883248898</v>
      </c>
      <c r="I155" s="23">
        <v>0</v>
      </c>
      <c r="J155" s="23">
        <v>68.2</v>
      </c>
      <c r="K155" s="23">
        <v>13.261434968809272</v>
      </c>
      <c r="L155" s="23"/>
    </row>
    <row r="156" spans="1:12" x14ac:dyDescent="0.2">
      <c r="A156" s="103" t="str">
        <f t="shared" si="71"/>
        <v>2009_4_3_f51_1</v>
      </c>
      <c r="B156" s="23" t="s">
        <v>51</v>
      </c>
      <c r="C156" s="23">
        <v>3</v>
      </c>
      <c r="D156" s="23" t="s">
        <v>310</v>
      </c>
      <c r="E156" s="23">
        <v>0</v>
      </c>
      <c r="F156" s="23">
        <v>2.954583890744282E-2</v>
      </c>
      <c r="G156" s="23">
        <v>0.53535492542429741</v>
      </c>
      <c r="H156" s="23">
        <v>0.23423848891615504</v>
      </c>
      <c r="I156" s="23">
        <v>1.9417214189966524E-2</v>
      </c>
      <c r="J156" s="23">
        <v>71.2</v>
      </c>
      <c r="K156" s="23">
        <v>29.750797663465029</v>
      </c>
      <c r="L156" s="23"/>
    </row>
    <row r="157" spans="1:12" x14ac:dyDescent="0.2">
      <c r="A157" s="103" t="str">
        <f t="shared" si="71"/>
        <v>2009_4_3_f51_6</v>
      </c>
      <c r="B157" s="23" t="s">
        <v>51</v>
      </c>
      <c r="C157" s="23">
        <v>3</v>
      </c>
      <c r="D157" s="23" t="s">
        <v>312</v>
      </c>
      <c r="E157" s="23">
        <v>0</v>
      </c>
      <c r="F157" s="23">
        <v>6.7444108127426072E-2</v>
      </c>
      <c r="G157" s="23">
        <v>0.67333388637229297</v>
      </c>
      <c r="H157" s="23">
        <v>0.30038377890669032</v>
      </c>
      <c r="I157" s="23">
        <v>1.6634872748260088E-2</v>
      </c>
      <c r="J157" s="23">
        <v>64.2</v>
      </c>
      <c r="K157" s="23">
        <v>25.166407668573726</v>
      </c>
      <c r="L157" s="23"/>
    </row>
    <row r="158" spans="1:12" x14ac:dyDescent="0.2">
      <c r="A158" s="103" t="str">
        <f t="shared" si="71"/>
        <v>2009_4_3_f51_7</v>
      </c>
      <c r="B158" s="23" t="s">
        <v>51</v>
      </c>
      <c r="C158" s="23">
        <v>3</v>
      </c>
      <c r="D158" s="23" t="s">
        <v>313</v>
      </c>
      <c r="E158" s="23">
        <v>5.1249675047350243E-2</v>
      </c>
      <c r="F158" s="23">
        <v>0.53337542243844471</v>
      </c>
      <c r="G158" s="23">
        <v>0.26698109704014555</v>
      </c>
      <c r="H158" s="23">
        <v>1.4854978274594273E-3</v>
      </c>
      <c r="I158" s="23">
        <v>0</v>
      </c>
      <c r="J158" s="23">
        <v>65.2</v>
      </c>
      <c r="K158" s="23">
        <v>-74.363550881103293</v>
      </c>
      <c r="L158" s="23"/>
    </row>
    <row r="159" spans="1:12" x14ac:dyDescent="0.2">
      <c r="A159" s="103" t="str">
        <f t="shared" si="71"/>
        <v>2009_4_3_f52_1</v>
      </c>
      <c r="B159" s="23" t="s">
        <v>51</v>
      </c>
      <c r="C159" s="23">
        <v>3</v>
      </c>
      <c r="D159" s="23" t="s">
        <v>311</v>
      </c>
      <c r="E159" s="23">
        <v>4.5487676532276269E-3</v>
      </c>
      <c r="F159" s="23">
        <v>0.10160342960730918</v>
      </c>
      <c r="G159" s="23">
        <v>0.53835013816903088</v>
      </c>
      <c r="H159" s="23">
        <v>0.13865129613086313</v>
      </c>
      <c r="I159" s="23">
        <v>0</v>
      </c>
      <c r="J159" s="23">
        <v>69.2</v>
      </c>
      <c r="K159" s="23">
        <v>3.5689461289233582</v>
      </c>
      <c r="L159" s="23"/>
    </row>
    <row r="160" spans="1:12" x14ac:dyDescent="0.2">
      <c r="A160" s="103" t="str">
        <f t="shared" si="71"/>
        <v>2009_4_3_f52_6</v>
      </c>
      <c r="B160" s="23" t="s">
        <v>51</v>
      </c>
      <c r="C160" s="23">
        <v>3</v>
      </c>
      <c r="D160" s="23" t="s">
        <v>314</v>
      </c>
      <c r="E160" s="23">
        <v>0</v>
      </c>
      <c r="F160" s="23">
        <v>0.18986524186518786</v>
      </c>
      <c r="G160" s="23">
        <v>0.61061249780409543</v>
      </c>
      <c r="H160" s="23">
        <v>0.23475580852141822</v>
      </c>
      <c r="I160" s="23">
        <v>3.8981147434634628E-2</v>
      </c>
      <c r="J160" s="23">
        <v>65.2</v>
      </c>
      <c r="K160" s="23">
        <v>11.436527728191512</v>
      </c>
      <c r="L160" s="23"/>
    </row>
    <row r="161" spans="1:12" x14ac:dyDescent="0.2">
      <c r="A161" s="103" t="str">
        <f t="shared" si="71"/>
        <v>2009_4_3_f52_7</v>
      </c>
      <c r="B161" s="23" t="s">
        <v>51</v>
      </c>
      <c r="C161" s="23">
        <v>3</v>
      </c>
      <c r="D161" s="23" t="s">
        <v>315</v>
      </c>
      <c r="E161" s="23">
        <v>3.4229583689233858E-2</v>
      </c>
      <c r="F161" s="23">
        <v>0.53827013777992361</v>
      </c>
      <c r="G161" s="23">
        <v>0.27910647305678316</v>
      </c>
      <c r="H161" s="23">
        <v>1.4854978274594273E-3</v>
      </c>
      <c r="I161" s="23">
        <v>0</v>
      </c>
      <c r="J161" s="23">
        <v>65.2</v>
      </c>
      <c r="K161" s="23">
        <v>-70.947098976109217</v>
      </c>
      <c r="L161" s="23"/>
    </row>
    <row r="162" spans="1:12" x14ac:dyDescent="0.2">
      <c r="A162" s="103" t="str">
        <f t="shared" si="71"/>
        <v>2009_4_3_f9_1</v>
      </c>
      <c r="B162" s="23" t="s">
        <v>51</v>
      </c>
      <c r="C162" s="23">
        <v>3</v>
      </c>
      <c r="D162" s="23" t="s">
        <v>4</v>
      </c>
      <c r="E162" s="23">
        <v>3.755413130088342E-3</v>
      </c>
      <c r="F162" s="23">
        <v>0.10957907500433052</v>
      </c>
      <c r="G162" s="23">
        <v>0.48335354235232975</v>
      </c>
      <c r="H162" s="23">
        <v>0.16019400658236618</v>
      </c>
      <c r="I162" s="23">
        <v>0</v>
      </c>
      <c r="J162" s="23">
        <v>67.2</v>
      </c>
      <c r="K162" s="23">
        <v>5.6949568369691566</v>
      </c>
      <c r="L162" s="23"/>
    </row>
    <row r="163" spans="1:12" x14ac:dyDescent="0.2">
      <c r="A163" s="103" t="str">
        <f t="shared" si="71"/>
        <v>2009_4_3_f9_2</v>
      </c>
      <c r="B163" s="23" t="s">
        <v>51</v>
      </c>
      <c r="C163" s="23">
        <v>3</v>
      </c>
      <c r="D163" s="23" t="s">
        <v>5</v>
      </c>
      <c r="E163" s="23">
        <v>5.3421221763669119E-3</v>
      </c>
      <c r="F163" s="23">
        <v>0.14576361938372576</v>
      </c>
      <c r="G163" s="23">
        <v>0.47487650346347299</v>
      </c>
      <c r="H163" s="23">
        <v>0.13882649215755785</v>
      </c>
      <c r="I163" s="23">
        <v>0</v>
      </c>
      <c r="J163" s="23">
        <v>67.2</v>
      </c>
      <c r="K163" s="23">
        <v>-2.3040233096511553</v>
      </c>
      <c r="L163" s="23"/>
    </row>
    <row r="164" spans="1:12" x14ac:dyDescent="0.2">
      <c r="A164" s="103" t="str">
        <f t="shared" si="71"/>
        <v>2009_4_3_InEI</v>
      </c>
      <c r="B164" s="23" t="s">
        <v>51</v>
      </c>
      <c r="C164" s="23">
        <v>3</v>
      </c>
      <c r="D164" s="23" t="s">
        <v>107</v>
      </c>
      <c r="E164" s="23">
        <v>2.0691287163049972E-4</v>
      </c>
      <c r="F164" s="23">
        <v>3.1475874032515115E-3</v>
      </c>
      <c r="G164" s="23">
        <v>1.6080084568778932E-2</v>
      </c>
      <c r="H164" s="23">
        <v>4.2769449254159691E-3</v>
      </c>
      <c r="I164" s="23">
        <v>0</v>
      </c>
      <c r="J164" s="23">
        <v>67.448311869979079</v>
      </c>
      <c r="K164" s="23">
        <v>3.0176533773734406</v>
      </c>
      <c r="L164" s="23"/>
    </row>
    <row r="165" spans="1:12" x14ac:dyDescent="0.2">
      <c r="A165" s="103" t="str">
        <f t="shared" si="71"/>
        <v>2009_4_3_lagE</v>
      </c>
      <c r="B165" s="23" t="s">
        <v>51</v>
      </c>
      <c r="C165" s="23">
        <v>3</v>
      </c>
      <c r="D165" s="23" t="s">
        <v>226</v>
      </c>
      <c r="E165" s="23">
        <v>0</v>
      </c>
      <c r="F165" s="23">
        <v>1.9777044237600364E-3</v>
      </c>
      <c r="G165" s="23">
        <v>1.4730930921617619E-2</v>
      </c>
      <c r="H165" s="23">
        <v>7.1836351014557751E-3</v>
      </c>
      <c r="I165" s="23">
        <v>0</v>
      </c>
      <c r="J165" s="23">
        <v>68.130707742318407</v>
      </c>
      <c r="K165" s="23">
        <v>21.78918361601632</v>
      </c>
      <c r="L165" s="23"/>
    </row>
    <row r="166" spans="1:12" x14ac:dyDescent="0.2">
      <c r="A166" s="103" t="str">
        <f t="shared" si="71"/>
        <v>2009_4_4_f4_1</v>
      </c>
      <c r="B166" s="23" t="s">
        <v>51</v>
      </c>
      <c r="C166" s="23">
        <v>4</v>
      </c>
      <c r="D166" s="23" t="s">
        <v>43</v>
      </c>
      <c r="E166" s="23">
        <v>0</v>
      </c>
      <c r="F166" s="23">
        <v>6.3266932270916329E-2</v>
      </c>
      <c r="G166" s="23">
        <v>0.31501818811709681</v>
      </c>
      <c r="H166" s="23">
        <v>7.6597956002078638E-2</v>
      </c>
      <c r="I166" s="23">
        <v>0</v>
      </c>
      <c r="J166" s="23">
        <v>26.1</v>
      </c>
      <c r="K166" s="23">
        <v>2.9306484288129662</v>
      </c>
      <c r="L166" s="23"/>
    </row>
    <row r="167" spans="1:12" x14ac:dyDescent="0.2">
      <c r="A167" s="103" t="str">
        <f t="shared" si="71"/>
        <v>2009_4_4_f4_2</v>
      </c>
      <c r="B167" s="23" t="s">
        <v>51</v>
      </c>
      <c r="C167" s="23">
        <v>4</v>
      </c>
      <c r="D167" s="23" t="s">
        <v>44</v>
      </c>
      <c r="E167" s="23">
        <v>0</v>
      </c>
      <c r="F167" s="23">
        <v>8.8996702817029122E-2</v>
      </c>
      <c r="G167" s="23">
        <v>0.21882248226771961</v>
      </c>
      <c r="H167" s="23">
        <v>5.5606912894114097E-2</v>
      </c>
      <c r="I167" s="23">
        <v>1.6539210258031959E-2</v>
      </c>
      <c r="J167" s="23">
        <v>26.1</v>
      </c>
      <c r="K167" s="23">
        <v>-8.1946798852746708E-2</v>
      </c>
      <c r="L167" s="23"/>
    </row>
    <row r="168" spans="1:12" x14ac:dyDescent="0.2">
      <c r="A168" s="103" t="str">
        <f t="shared" si="71"/>
        <v>2009_4_4_f51_1</v>
      </c>
      <c r="B168" s="23" t="s">
        <v>51</v>
      </c>
      <c r="C168" s="23">
        <v>4</v>
      </c>
      <c r="D168" s="23" t="s">
        <v>310</v>
      </c>
      <c r="E168" s="23">
        <v>0</v>
      </c>
      <c r="F168" s="23">
        <v>4.0289209718688199E-2</v>
      </c>
      <c r="G168" s="23">
        <v>0.25047480963144381</v>
      </c>
      <c r="H168" s="23">
        <v>0.12666017296336129</v>
      </c>
      <c r="I168" s="23">
        <v>0</v>
      </c>
      <c r="J168" s="23">
        <v>26.1</v>
      </c>
      <c r="K168" s="23">
        <v>20.691412916433674</v>
      </c>
      <c r="L168" s="23"/>
    </row>
    <row r="169" spans="1:12" x14ac:dyDescent="0.2">
      <c r="A169" s="103" t="str">
        <f t="shared" si="71"/>
        <v>2009_4_4_f51_6</v>
      </c>
      <c r="B169" s="23" t="s">
        <v>51</v>
      </c>
      <c r="C169" s="23">
        <v>4</v>
      </c>
      <c r="D169" s="23" t="s">
        <v>312</v>
      </c>
      <c r="E169" s="23">
        <v>0</v>
      </c>
      <c r="F169" s="23">
        <v>6.6986523766216E-2</v>
      </c>
      <c r="G169" s="23">
        <v>0.3747493483538874</v>
      </c>
      <c r="H169" s="23">
        <v>4.7338621696675992E-2</v>
      </c>
      <c r="I169" s="23">
        <v>0</v>
      </c>
      <c r="J169" s="23">
        <v>23.1</v>
      </c>
      <c r="K169" s="23">
        <v>-4.0173638817690307</v>
      </c>
      <c r="L169" s="23"/>
    </row>
    <row r="170" spans="1:12" x14ac:dyDescent="0.2">
      <c r="A170" s="103" t="str">
        <f t="shared" si="71"/>
        <v>2009_4_4_f51_7</v>
      </c>
      <c r="B170" s="23" t="s">
        <v>51</v>
      </c>
      <c r="C170" s="23">
        <v>4</v>
      </c>
      <c r="D170" s="23" t="s">
        <v>313</v>
      </c>
      <c r="E170" s="23">
        <v>0</v>
      </c>
      <c r="F170" s="23">
        <v>0.34953578192891893</v>
      </c>
      <c r="G170" s="23">
        <v>0.26061202510491333</v>
      </c>
      <c r="H170" s="23">
        <v>3.3980762803134399E-3</v>
      </c>
      <c r="I170" s="23">
        <v>0</v>
      </c>
      <c r="J170" s="23">
        <v>23.1</v>
      </c>
      <c r="K170" s="23">
        <v>-56.415944603669885</v>
      </c>
      <c r="L170" s="23"/>
    </row>
    <row r="171" spans="1:12" x14ac:dyDescent="0.2">
      <c r="A171" s="103" t="str">
        <f t="shared" si="71"/>
        <v>2009_4_4_f52_1</v>
      </c>
      <c r="B171" s="23" t="s">
        <v>51</v>
      </c>
      <c r="C171" s="23">
        <v>4</v>
      </c>
      <c r="D171" s="23" t="s">
        <v>311</v>
      </c>
      <c r="E171" s="23">
        <v>1.6149054780745166E-3</v>
      </c>
      <c r="F171" s="23">
        <v>6.0053431179250348E-2</v>
      </c>
      <c r="G171" s="23">
        <v>0.28344107836073318</v>
      </c>
      <c r="H171" s="23">
        <v>7.2314777295435215E-2</v>
      </c>
      <c r="I171" s="23">
        <v>0</v>
      </c>
      <c r="J171" s="23">
        <v>26.1</v>
      </c>
      <c r="K171" s="23">
        <v>2.1636348171341706</v>
      </c>
      <c r="L171" s="23"/>
    </row>
    <row r="172" spans="1:12" x14ac:dyDescent="0.2">
      <c r="A172" s="103" t="str">
        <f t="shared" si="71"/>
        <v>2009_4_4_f52_6</v>
      </c>
      <c r="B172" s="23" t="s">
        <v>51</v>
      </c>
      <c r="C172" s="23">
        <v>4</v>
      </c>
      <c r="D172" s="23" t="s">
        <v>314</v>
      </c>
      <c r="E172" s="23">
        <v>0</v>
      </c>
      <c r="F172" s="23">
        <v>6.6986523766216E-2</v>
      </c>
      <c r="G172" s="23">
        <v>0.41039088423900899</v>
      </c>
      <c r="H172" s="23">
        <v>1.1697085811554328E-2</v>
      </c>
      <c r="I172" s="23">
        <v>0</v>
      </c>
      <c r="J172" s="23">
        <v>23.1</v>
      </c>
      <c r="K172" s="23">
        <v>-11.304911348612388</v>
      </c>
      <c r="L172" s="23"/>
    </row>
    <row r="173" spans="1:12" x14ac:dyDescent="0.2">
      <c r="A173" s="103" t="str">
        <f t="shared" si="71"/>
        <v>2009_4_4_f52_7</v>
      </c>
      <c r="B173" s="23" t="s">
        <v>51</v>
      </c>
      <c r="C173" s="23">
        <v>4</v>
      </c>
      <c r="D173" s="23" t="s">
        <v>315</v>
      </c>
      <c r="E173" s="23">
        <v>7.4070635421695707E-3</v>
      </c>
      <c r="F173" s="23">
        <v>0.4574404872432874</v>
      </c>
      <c r="G173" s="23">
        <v>0.14869833252868866</v>
      </c>
      <c r="H173" s="23">
        <v>0</v>
      </c>
      <c r="I173" s="23">
        <v>0</v>
      </c>
      <c r="J173" s="23">
        <v>23.1</v>
      </c>
      <c r="K173" s="23">
        <v>-76.971360605776312</v>
      </c>
      <c r="L173" s="23"/>
    </row>
    <row r="174" spans="1:12" x14ac:dyDescent="0.2">
      <c r="A174" s="103" t="str">
        <f t="shared" si="71"/>
        <v>2009_4_4_f9_1</v>
      </c>
      <c r="B174" s="23" t="s">
        <v>51</v>
      </c>
      <c r="C174" s="23">
        <v>4</v>
      </c>
      <c r="D174" s="23" t="s">
        <v>4</v>
      </c>
      <c r="E174" s="23">
        <v>9.7696171834401528E-4</v>
      </c>
      <c r="F174" s="23">
        <v>0.10542179109648364</v>
      </c>
      <c r="G174" s="23">
        <v>0.28619435302269181</v>
      </c>
      <c r="H174" s="23">
        <v>6.2289970552572314E-2</v>
      </c>
      <c r="I174" s="23">
        <v>0</v>
      </c>
      <c r="J174" s="23">
        <v>26.1</v>
      </c>
      <c r="K174" s="23">
        <v>-9.9115017288388625</v>
      </c>
      <c r="L174" s="23"/>
    </row>
    <row r="175" spans="1:12" x14ac:dyDescent="0.2">
      <c r="A175" s="103" t="str">
        <f t="shared" si="71"/>
        <v>2009_4_4_f9_2</v>
      </c>
      <c r="B175" s="23" t="s">
        <v>51</v>
      </c>
      <c r="C175" s="23">
        <v>4</v>
      </c>
      <c r="D175" s="23" t="s">
        <v>5</v>
      </c>
      <c r="E175" s="23">
        <v>2.2528492378050178E-3</v>
      </c>
      <c r="F175" s="23">
        <v>0.10433927770755488</v>
      </c>
      <c r="G175" s="23">
        <v>0.1894804946338689</v>
      </c>
      <c r="H175" s="23">
        <v>8.3892686657665985E-2</v>
      </c>
      <c r="I175" s="23">
        <v>0</v>
      </c>
      <c r="J175" s="23">
        <v>26.1</v>
      </c>
      <c r="K175" s="23">
        <v>-6.5669915080621202</v>
      </c>
      <c r="L175" s="23"/>
    </row>
    <row r="176" spans="1:12" x14ac:dyDescent="0.2">
      <c r="A176" s="103" t="str">
        <f t="shared" si="71"/>
        <v>2009_4_4_InEI</v>
      </c>
      <c r="B176" s="23" t="s">
        <v>51</v>
      </c>
      <c r="C176" s="23">
        <v>4</v>
      </c>
      <c r="D176" s="23" t="s">
        <v>107</v>
      </c>
      <c r="E176" s="23">
        <v>5.2158394062301654E-5</v>
      </c>
      <c r="F176" s="23">
        <v>3.8092945112206829E-3</v>
      </c>
      <c r="G176" s="23">
        <v>7.6333775709952435E-3</v>
      </c>
      <c r="H176" s="23">
        <v>2.756822809229508E-3</v>
      </c>
      <c r="I176" s="23">
        <v>0</v>
      </c>
      <c r="J176" s="23">
        <v>26.1</v>
      </c>
      <c r="K176" s="23">
        <v>-8.1168722459175804</v>
      </c>
      <c r="L176" s="23"/>
    </row>
    <row r="177" spans="1:12" x14ac:dyDescent="0.2">
      <c r="A177" s="103" t="str">
        <f t="shared" si="71"/>
        <v>2009_4_4_lagE</v>
      </c>
      <c r="B177" s="23" t="s">
        <v>51</v>
      </c>
      <c r="C177" s="23">
        <v>4</v>
      </c>
      <c r="D177" s="23" t="s">
        <v>226</v>
      </c>
      <c r="E177" s="23">
        <v>0</v>
      </c>
      <c r="F177" s="23">
        <v>2.6644738651814756E-3</v>
      </c>
      <c r="G177" s="23">
        <v>8.5683031719098537E-3</v>
      </c>
      <c r="H177" s="23">
        <v>2.6709585604944002E-3</v>
      </c>
      <c r="I177" s="23">
        <v>3.4791768792200473E-4</v>
      </c>
      <c r="J177" s="23">
        <v>26.1</v>
      </c>
      <c r="K177" s="23">
        <v>4.9279901572620455</v>
      </c>
      <c r="L177" s="23"/>
    </row>
    <row r="178" spans="1:12" x14ac:dyDescent="0.2">
      <c r="A178" s="103" t="str">
        <f t="shared" si="71"/>
        <v>2009_4_5_f4_1</v>
      </c>
      <c r="B178" s="23" t="s">
        <v>51</v>
      </c>
      <c r="C178" s="23">
        <v>5</v>
      </c>
      <c r="D178" s="23" t="s">
        <v>43</v>
      </c>
      <c r="E178" s="23">
        <v>6.0280616663779662E-3</v>
      </c>
      <c r="F178" s="23">
        <v>6.6717477914429238E-2</v>
      </c>
      <c r="G178" s="23">
        <v>0.44645764767018881</v>
      </c>
      <c r="H178" s="23">
        <v>0.33161267971591896</v>
      </c>
      <c r="I178" s="23">
        <v>6.0280616663779662E-3</v>
      </c>
      <c r="J178" s="23">
        <v>96.2</v>
      </c>
      <c r="K178" s="23">
        <v>30.915221891577172</v>
      </c>
      <c r="L178" s="23"/>
    </row>
    <row r="179" spans="1:12" x14ac:dyDescent="0.2">
      <c r="A179" s="103" t="str">
        <f t="shared" si="71"/>
        <v>2009_4_5_f4_2</v>
      </c>
      <c r="B179" s="23" t="s">
        <v>51</v>
      </c>
      <c r="C179" s="23">
        <v>5</v>
      </c>
      <c r="D179" s="23" t="s">
        <v>44</v>
      </c>
      <c r="E179" s="23">
        <v>0</v>
      </c>
      <c r="F179" s="23">
        <v>0.10886481835124856</v>
      </c>
      <c r="G179" s="23">
        <v>0.7777198833210911</v>
      </c>
      <c r="H179" s="23">
        <v>0.4752962416344732</v>
      </c>
      <c r="I179" s="23">
        <v>1.6850579664883059E-2</v>
      </c>
      <c r="J179" s="23">
        <v>100.2</v>
      </c>
      <c r="K179" s="23">
        <v>29.02179111351218</v>
      </c>
      <c r="L179" s="23"/>
    </row>
    <row r="180" spans="1:12" x14ac:dyDescent="0.2">
      <c r="A180" s="103" t="str">
        <f t="shared" si="71"/>
        <v>2009_4_5_f51_1</v>
      </c>
      <c r="B180" s="23" t="s">
        <v>51</v>
      </c>
      <c r="C180" s="23">
        <v>5</v>
      </c>
      <c r="D180" s="23" t="s">
        <v>310</v>
      </c>
      <c r="E180" s="23">
        <v>0</v>
      </c>
      <c r="F180" s="23">
        <v>9.6280362073885822E-2</v>
      </c>
      <c r="G180" s="23">
        <v>0.79282710041996607</v>
      </c>
      <c r="H180" s="23">
        <v>0.22532155047312155</v>
      </c>
      <c r="I180" s="23">
        <v>2.6596052028282208E-2</v>
      </c>
      <c r="J180" s="23">
        <v>101.2</v>
      </c>
      <c r="K180" s="23">
        <v>15.971015716167274</v>
      </c>
      <c r="L180" s="23"/>
    </row>
    <row r="181" spans="1:12" x14ac:dyDescent="0.2">
      <c r="A181" s="103" t="str">
        <f t="shared" si="71"/>
        <v>2009_4_5_f51_6</v>
      </c>
      <c r="B181" s="23" t="s">
        <v>51</v>
      </c>
      <c r="C181" s="23">
        <v>5</v>
      </c>
      <c r="D181" s="23" t="s">
        <v>312</v>
      </c>
      <c r="E181" s="23">
        <v>0</v>
      </c>
      <c r="F181" s="23">
        <v>0.33395729285140402</v>
      </c>
      <c r="G181" s="23">
        <v>1.5008823586652125</v>
      </c>
      <c r="H181" s="23">
        <v>0.94800728212076146</v>
      </c>
      <c r="I181" s="23">
        <v>0</v>
      </c>
      <c r="J181" s="23">
        <v>89.2</v>
      </c>
      <c r="K181" s="23">
        <v>22.065532309631937</v>
      </c>
      <c r="L181" s="23"/>
    </row>
    <row r="182" spans="1:12" x14ac:dyDescent="0.2">
      <c r="A182" s="103" t="str">
        <f t="shared" si="71"/>
        <v>2009_4_5_f51_7</v>
      </c>
      <c r="B182" s="23" t="s">
        <v>51</v>
      </c>
      <c r="C182" s="23">
        <v>5</v>
      </c>
      <c r="D182" s="23" t="s">
        <v>313</v>
      </c>
      <c r="E182" s="23">
        <v>0.75817952241244857</v>
      </c>
      <c r="F182" s="23">
        <v>3.9138374122627853</v>
      </c>
      <c r="G182" s="23">
        <v>2.1998923014075098</v>
      </c>
      <c r="H182" s="23">
        <v>4.2559512756712589E-2</v>
      </c>
      <c r="I182" s="23">
        <v>0</v>
      </c>
      <c r="J182" s="23">
        <v>87.2</v>
      </c>
      <c r="K182" s="23">
        <v>-77.918306380880608</v>
      </c>
      <c r="L182" s="23"/>
    </row>
    <row r="183" spans="1:12" x14ac:dyDescent="0.2">
      <c r="A183" s="103" t="str">
        <f t="shared" si="71"/>
        <v>2009_4_5_f52_1</v>
      </c>
      <c r="B183" s="23" t="s">
        <v>51</v>
      </c>
      <c r="C183" s="23">
        <v>5</v>
      </c>
      <c r="D183" s="23" t="s">
        <v>311</v>
      </c>
      <c r="E183" s="23">
        <v>1.4349923612458813E-2</v>
      </c>
      <c r="F183" s="23">
        <v>0.16550786484970306</v>
      </c>
      <c r="G183" s="23">
        <v>0.73561371504679118</v>
      </c>
      <c r="H183" s="23">
        <v>0.20318773480676641</v>
      </c>
      <c r="I183" s="23">
        <v>1.0093323793721097E-2</v>
      </c>
      <c r="J183" s="23">
        <v>100.2</v>
      </c>
      <c r="K183" s="23">
        <v>2.5839737865206298</v>
      </c>
      <c r="L183" s="23"/>
    </row>
    <row r="184" spans="1:12" x14ac:dyDescent="0.2">
      <c r="A184" s="103" t="str">
        <f t="shared" si="71"/>
        <v>2009_4_5_f52_6</v>
      </c>
      <c r="B184" s="23" t="s">
        <v>51</v>
      </c>
      <c r="C184" s="23">
        <v>5</v>
      </c>
      <c r="D184" s="23" t="s">
        <v>314</v>
      </c>
      <c r="E184" s="23">
        <v>0</v>
      </c>
      <c r="F184" s="23">
        <v>0.25195060680520037</v>
      </c>
      <c r="G184" s="23">
        <v>2.112247751735751</v>
      </c>
      <c r="H184" s="23">
        <v>0.44867192141146567</v>
      </c>
      <c r="I184" s="23">
        <v>0</v>
      </c>
      <c r="J184" s="23">
        <v>91.2</v>
      </c>
      <c r="K184" s="23">
        <v>6.9936148854185003</v>
      </c>
      <c r="L184" s="23"/>
    </row>
    <row r="185" spans="1:12" x14ac:dyDescent="0.2">
      <c r="A185" s="103" t="str">
        <f t="shared" si="71"/>
        <v>2009_4_5_f52_7</v>
      </c>
      <c r="B185" s="23" t="s">
        <v>51</v>
      </c>
      <c r="C185" s="23">
        <v>5</v>
      </c>
      <c r="D185" s="23" t="s">
        <v>315</v>
      </c>
      <c r="E185" s="23">
        <v>0.72586623092063729</v>
      </c>
      <c r="F185" s="23">
        <v>4.281650388086307</v>
      </c>
      <c r="G185" s="23">
        <v>1.6869313328629258</v>
      </c>
      <c r="H185" s="23">
        <v>0.2200207969695844</v>
      </c>
      <c r="I185" s="23">
        <v>0</v>
      </c>
      <c r="J185" s="23">
        <v>87.2</v>
      </c>
      <c r="K185" s="23">
        <v>-79.736596595123473</v>
      </c>
      <c r="L185" s="23"/>
    </row>
    <row r="186" spans="1:12" x14ac:dyDescent="0.2">
      <c r="A186" s="103" t="str">
        <f t="shared" si="71"/>
        <v>2009_4_5_f9_1</v>
      </c>
      <c r="B186" s="23" t="s">
        <v>51</v>
      </c>
      <c r="C186" s="23">
        <v>5</v>
      </c>
      <c r="D186" s="23" t="s">
        <v>4</v>
      </c>
      <c r="E186" s="23">
        <v>1.2056123332755933E-3</v>
      </c>
      <c r="F186" s="23">
        <v>0.13053871470639183</v>
      </c>
      <c r="G186" s="23">
        <v>0.46395288411571101</v>
      </c>
      <c r="H186" s="23">
        <v>0.25511865581153648</v>
      </c>
      <c r="I186" s="23">
        <v>0</v>
      </c>
      <c r="J186" s="23">
        <v>95.2</v>
      </c>
      <c r="K186" s="23">
        <v>14.359007769109239</v>
      </c>
      <c r="L186" s="23"/>
    </row>
    <row r="187" spans="1:12" x14ac:dyDescent="0.2">
      <c r="A187" s="103" t="str">
        <f t="shared" si="71"/>
        <v>2009_4_5_f9_2</v>
      </c>
      <c r="B187" s="23" t="s">
        <v>51</v>
      </c>
      <c r="C187" s="23">
        <v>5</v>
      </c>
      <c r="D187" s="23" t="s">
        <v>5</v>
      </c>
      <c r="E187" s="23">
        <v>3.5776955375440116E-3</v>
      </c>
      <c r="F187" s="23">
        <v>0.36195930386129466</v>
      </c>
      <c r="G187" s="23">
        <v>0.73963971012732621</v>
      </c>
      <c r="H187" s="23">
        <v>0.25670423378064833</v>
      </c>
      <c r="I187" s="23">
        <v>0</v>
      </c>
      <c r="J187" s="23">
        <v>99.2</v>
      </c>
      <c r="K187" s="23">
        <v>-8.2540593366985515</v>
      </c>
      <c r="L187" s="23"/>
    </row>
    <row r="188" spans="1:12" x14ac:dyDescent="0.2">
      <c r="A188" s="103" t="str">
        <f t="shared" si="71"/>
        <v>2009_4_5_InEI</v>
      </c>
      <c r="B188" s="23" t="s">
        <v>51</v>
      </c>
      <c r="C188" s="23">
        <v>5</v>
      </c>
      <c r="D188" s="23" t="s">
        <v>107</v>
      </c>
      <c r="E188" s="23">
        <v>5.7200085467611945E-5</v>
      </c>
      <c r="F188" s="23">
        <v>6.0803560384564857E-3</v>
      </c>
      <c r="G188" s="23">
        <v>1.392714292751673E-2</v>
      </c>
      <c r="H188" s="23">
        <v>6.2748007337913633E-3</v>
      </c>
      <c r="I188" s="23">
        <v>0</v>
      </c>
      <c r="J188" s="23">
        <v>98.19181707233993</v>
      </c>
      <c r="K188" s="23">
        <v>0.30389538545653094</v>
      </c>
      <c r="L188" s="23"/>
    </row>
    <row r="189" spans="1:12" x14ac:dyDescent="0.2">
      <c r="A189" s="103" t="str">
        <f t="shared" si="71"/>
        <v>2009_4_5_lagE</v>
      </c>
      <c r="B189" s="23" t="s">
        <v>51</v>
      </c>
      <c r="C189" s="23">
        <v>5</v>
      </c>
      <c r="D189" s="23" t="s">
        <v>226</v>
      </c>
      <c r="E189" s="23">
        <v>7.2085187036429163E-5</v>
      </c>
      <c r="F189" s="23">
        <v>2.3019641020192824E-3</v>
      </c>
      <c r="G189" s="23">
        <v>1.4526003397693542E-2</v>
      </c>
      <c r="H189" s="23">
        <v>9.4394470984829407E-3</v>
      </c>
      <c r="I189" s="23">
        <v>2.464555522591178E-4</v>
      </c>
      <c r="J189" s="23">
        <v>99.25805515477262</v>
      </c>
      <c r="K189" s="23">
        <v>28.15856579865693</v>
      </c>
      <c r="L189" s="23"/>
    </row>
    <row r="190" spans="1:12" x14ac:dyDescent="0.2">
      <c r="A190" s="103" t="str">
        <f t="shared" si="71"/>
        <v>2009_4_6_f4_1</v>
      </c>
      <c r="B190" s="23" t="s">
        <v>51</v>
      </c>
      <c r="C190" s="23">
        <v>6</v>
      </c>
      <c r="D190" s="23" t="s">
        <v>43</v>
      </c>
      <c r="E190" s="23">
        <v>2.483977134938507E-2</v>
      </c>
      <c r="F190" s="23">
        <v>9.3781396154512392E-3</v>
      </c>
      <c r="G190" s="23">
        <v>0.42134072406028061</v>
      </c>
      <c r="H190" s="23">
        <v>0.14560886887233673</v>
      </c>
      <c r="I190" s="23">
        <v>0</v>
      </c>
      <c r="J190" s="23">
        <v>49.1</v>
      </c>
      <c r="K190" s="23">
        <v>14.397183147291198</v>
      </c>
      <c r="L190" s="23"/>
    </row>
    <row r="191" spans="1:12" x14ac:dyDescent="0.2">
      <c r="A191" s="103" t="str">
        <f t="shared" si="71"/>
        <v>2009_4_6_f4_2</v>
      </c>
      <c r="B191" s="23" t="s">
        <v>51</v>
      </c>
      <c r="C191" s="23">
        <v>6</v>
      </c>
      <c r="D191" s="23" t="s">
        <v>44</v>
      </c>
      <c r="E191" s="23">
        <v>0</v>
      </c>
      <c r="F191" s="23">
        <v>6.8745480806733067E-2</v>
      </c>
      <c r="G191" s="23">
        <v>0.37266644302335583</v>
      </c>
      <c r="H191" s="23">
        <v>7.1889701287680449E-2</v>
      </c>
      <c r="I191" s="23">
        <v>0</v>
      </c>
      <c r="J191" s="23">
        <v>50.1</v>
      </c>
      <c r="K191" s="23">
        <v>0.61254831995242331</v>
      </c>
      <c r="L191" s="23"/>
    </row>
    <row r="192" spans="1:12" x14ac:dyDescent="0.2">
      <c r="A192" s="103" t="str">
        <f t="shared" si="71"/>
        <v>2009_4_6_f51_1</v>
      </c>
      <c r="B192" s="23" t="s">
        <v>51</v>
      </c>
      <c r="C192" s="23">
        <v>6</v>
      </c>
      <c r="D192" s="23" t="s">
        <v>310</v>
      </c>
      <c r="E192" s="23">
        <v>0</v>
      </c>
      <c r="F192" s="23">
        <v>3.5187103363852598E-2</v>
      </c>
      <c r="G192" s="23">
        <v>0.37959718901147932</v>
      </c>
      <c r="H192" s="23">
        <v>0.12516485218413237</v>
      </c>
      <c r="I192" s="23">
        <v>2.4248870493790695E-2</v>
      </c>
      <c r="J192" s="23">
        <v>50.1</v>
      </c>
      <c r="K192" s="23">
        <v>24.543774723275195</v>
      </c>
      <c r="L192" s="23"/>
    </row>
    <row r="193" spans="1:12" x14ac:dyDescent="0.2">
      <c r="A193" s="103" t="str">
        <f t="shared" si="71"/>
        <v>2009_4_6_f51_6</v>
      </c>
      <c r="B193" s="23" t="s">
        <v>51</v>
      </c>
      <c r="C193" s="23">
        <v>6</v>
      </c>
      <c r="D193" s="23" t="s">
        <v>312</v>
      </c>
      <c r="E193" s="23">
        <v>0</v>
      </c>
      <c r="F193" s="23">
        <v>1.7415867897537032E-2</v>
      </c>
      <c r="G193" s="23">
        <v>0.32958506031278351</v>
      </c>
      <c r="H193" s="23">
        <v>3.8849774270847001E-2</v>
      </c>
      <c r="I193" s="23">
        <v>0</v>
      </c>
      <c r="J193" s="23">
        <v>44.1</v>
      </c>
      <c r="K193" s="23">
        <v>5.5549740444896836</v>
      </c>
      <c r="L193" s="23"/>
    </row>
    <row r="194" spans="1:12" x14ac:dyDescent="0.2">
      <c r="A194" s="103" t="str">
        <f t="shared" si="71"/>
        <v>2009_4_6_f51_7</v>
      </c>
      <c r="B194" s="23" t="s">
        <v>51</v>
      </c>
      <c r="C194" s="23">
        <v>6</v>
      </c>
      <c r="D194" s="23" t="s">
        <v>313</v>
      </c>
      <c r="E194" s="23">
        <v>4.6236119879674679E-3</v>
      </c>
      <c r="F194" s="23">
        <v>0.13554424926653541</v>
      </c>
      <c r="G194" s="23">
        <v>7.1693838897760598E-2</v>
      </c>
      <c r="H194" s="23">
        <v>3.2866639432539827E-3</v>
      </c>
      <c r="I194" s="23">
        <v>0</v>
      </c>
      <c r="J194" s="23">
        <v>44.1</v>
      </c>
      <c r="K194" s="23">
        <v>-65.770804204857342</v>
      </c>
      <c r="L194" s="23"/>
    </row>
    <row r="195" spans="1:12" x14ac:dyDescent="0.2">
      <c r="A195" s="103" t="str">
        <f t="shared" ref="A195:A258" si="72">CONCATENATE(B195,"_",C195,"_",D195)</f>
        <v>2009_4_6_f52_1</v>
      </c>
      <c r="B195" s="23" t="s">
        <v>51</v>
      </c>
      <c r="C195" s="23">
        <v>6</v>
      </c>
      <c r="D195" s="23" t="s">
        <v>311</v>
      </c>
      <c r="E195" s="23">
        <v>2.4248870493790695E-3</v>
      </c>
      <c r="F195" s="23">
        <v>0.12238512655743397</v>
      </c>
      <c r="G195" s="23">
        <v>0.37999862534088819</v>
      </c>
      <c r="H195" s="23">
        <v>5.9389376105553761E-2</v>
      </c>
      <c r="I195" s="23">
        <v>0</v>
      </c>
      <c r="J195" s="23">
        <v>50.1</v>
      </c>
      <c r="K195" s="23">
        <v>-12.0251264166951</v>
      </c>
      <c r="L195" s="23"/>
    </row>
    <row r="196" spans="1:12" x14ac:dyDescent="0.2">
      <c r="A196" s="103" t="str">
        <f t="shared" si="72"/>
        <v>2009_4_6_f52_6</v>
      </c>
      <c r="B196" s="23" t="s">
        <v>51</v>
      </c>
      <c r="C196" s="23">
        <v>6</v>
      </c>
      <c r="D196" s="23" t="s">
        <v>314</v>
      </c>
      <c r="E196" s="23">
        <v>0</v>
      </c>
      <c r="F196" s="23">
        <v>9.5080964815626764E-2</v>
      </c>
      <c r="G196" s="23">
        <v>0.22436641497998233</v>
      </c>
      <c r="H196" s="23">
        <v>6.640332268555843E-2</v>
      </c>
      <c r="I196" s="23">
        <v>0</v>
      </c>
      <c r="J196" s="23">
        <v>44.1</v>
      </c>
      <c r="K196" s="23">
        <v>-7.4323156458340307</v>
      </c>
      <c r="L196" s="23"/>
    </row>
    <row r="197" spans="1:12" x14ac:dyDescent="0.2">
      <c r="A197" s="103" t="str">
        <f t="shared" si="72"/>
        <v>2009_4_6_f52_7</v>
      </c>
      <c r="B197" s="23" t="s">
        <v>51</v>
      </c>
      <c r="C197" s="23">
        <v>6</v>
      </c>
      <c r="D197" s="23" t="s">
        <v>315</v>
      </c>
      <c r="E197" s="23">
        <v>1.9051509637167158E-3</v>
      </c>
      <c r="F197" s="23">
        <v>0.17595721766256917</v>
      </c>
      <c r="G197" s="23">
        <v>3.568908530471275E-2</v>
      </c>
      <c r="H197" s="23">
        <v>1.5969101645188844E-3</v>
      </c>
      <c r="I197" s="23">
        <v>0</v>
      </c>
      <c r="J197" s="23">
        <v>44.1</v>
      </c>
      <c r="K197" s="23">
        <v>-82.812904562166651</v>
      </c>
      <c r="L197" s="23"/>
    </row>
    <row r="198" spans="1:12" x14ac:dyDescent="0.2">
      <c r="A198" s="103" t="str">
        <f t="shared" si="72"/>
        <v>2009_4_6_f9_1</v>
      </c>
      <c r="B198" s="23" t="s">
        <v>51</v>
      </c>
      <c r="C198" s="23">
        <v>6</v>
      </c>
      <c r="D198" s="23" t="s">
        <v>4</v>
      </c>
      <c r="E198" s="23">
        <v>2.483977134938507E-3</v>
      </c>
      <c r="F198" s="23">
        <v>9.8978001039320987E-2</v>
      </c>
      <c r="G198" s="23">
        <v>0.40651307812229343</v>
      </c>
      <c r="H198" s="23">
        <v>8.6298285120388021E-2</v>
      </c>
      <c r="I198" s="23">
        <v>0</v>
      </c>
      <c r="J198" s="23">
        <v>48.1</v>
      </c>
      <c r="K198" s="23">
        <v>-2.969621714265728</v>
      </c>
      <c r="L198" s="23"/>
    </row>
    <row r="199" spans="1:12" x14ac:dyDescent="0.2">
      <c r="A199" s="103" t="str">
        <f t="shared" si="72"/>
        <v>2009_4_6_f9_2</v>
      </c>
      <c r="B199" s="23" t="s">
        <v>51</v>
      </c>
      <c r="C199" s="23">
        <v>6</v>
      </c>
      <c r="D199" s="23" t="s">
        <v>5</v>
      </c>
      <c r="E199" s="23">
        <v>2.3657969638196325E-3</v>
      </c>
      <c r="F199" s="23">
        <v>0.18164741720269317</v>
      </c>
      <c r="G199" s="23">
        <v>0.31112519555160889</v>
      </c>
      <c r="H199" s="23">
        <v>1.8163215399647499E-2</v>
      </c>
      <c r="I199" s="23">
        <v>0</v>
      </c>
      <c r="J199" s="23">
        <v>50.1</v>
      </c>
      <c r="K199" s="23">
        <v>-32.771335117454662</v>
      </c>
      <c r="L199" s="23"/>
    </row>
    <row r="200" spans="1:12" x14ac:dyDescent="0.2">
      <c r="A200" s="103" t="str">
        <f t="shared" si="72"/>
        <v>2009_4_6_InEI</v>
      </c>
      <c r="B200" s="23" t="s">
        <v>51</v>
      </c>
      <c r="C200" s="23">
        <v>6</v>
      </c>
      <c r="D200" s="23" t="s">
        <v>107</v>
      </c>
      <c r="E200" s="23">
        <v>1.1760154404492662E-4</v>
      </c>
      <c r="F200" s="23">
        <v>4.9248615811098755E-3</v>
      </c>
      <c r="G200" s="23">
        <v>1.0620820608858623E-2</v>
      </c>
      <c r="H200" s="23">
        <v>1.2170411172360736E-3</v>
      </c>
      <c r="I200" s="23">
        <v>0</v>
      </c>
      <c r="J200" s="23">
        <v>48.757612477964422</v>
      </c>
      <c r="K200" s="23">
        <v>-23.358694733127649</v>
      </c>
      <c r="L200" s="23"/>
    </row>
    <row r="201" spans="1:12" x14ac:dyDescent="0.2">
      <c r="A201" s="103" t="str">
        <f t="shared" si="72"/>
        <v>2009_4_6_lagE</v>
      </c>
      <c r="B201" s="23" t="s">
        <v>51</v>
      </c>
      <c r="C201" s="23">
        <v>6</v>
      </c>
      <c r="D201" s="23" t="s">
        <v>226</v>
      </c>
      <c r="E201" s="23">
        <v>6.0233639854661105E-4</v>
      </c>
      <c r="F201" s="23">
        <v>1.4685675154323492E-3</v>
      </c>
      <c r="G201" s="23">
        <v>1.2000832299518262E-2</v>
      </c>
      <c r="H201" s="23">
        <v>2.8385617703009978E-3</v>
      </c>
      <c r="I201" s="23">
        <v>0</v>
      </c>
      <c r="J201" s="23">
        <v>49.550480494519789</v>
      </c>
      <c r="K201" s="23">
        <v>0.97763775619933613</v>
      </c>
      <c r="L201" s="23"/>
    </row>
    <row r="202" spans="1:12" x14ac:dyDescent="0.2">
      <c r="A202" s="103" t="str">
        <f t="shared" si="72"/>
        <v>2009_4_7_f4_1</v>
      </c>
      <c r="B202" s="23" t="s">
        <v>51</v>
      </c>
      <c r="C202" s="23">
        <v>7</v>
      </c>
      <c r="D202" s="23" t="s">
        <v>43</v>
      </c>
      <c r="E202" s="23">
        <v>0</v>
      </c>
      <c r="F202" s="23">
        <v>1.4498527628615972E-3</v>
      </c>
      <c r="G202" s="23">
        <v>5.7890178416767718E-2</v>
      </c>
      <c r="H202" s="23">
        <v>2.833881863848952E-2</v>
      </c>
      <c r="I202" s="23">
        <v>5.4044690802009356E-3</v>
      </c>
      <c r="J202" s="23">
        <v>29.05</v>
      </c>
      <c r="K202" s="23">
        <v>40.499097456128922</v>
      </c>
      <c r="L202" s="23"/>
    </row>
    <row r="203" spans="1:12" x14ac:dyDescent="0.2">
      <c r="A203" s="103" t="str">
        <f t="shared" si="72"/>
        <v>2009_4_7_f4_2</v>
      </c>
      <c r="B203" s="23" t="s">
        <v>51</v>
      </c>
      <c r="C203" s="23">
        <v>7</v>
      </c>
      <c r="D203" s="23" t="s">
        <v>44</v>
      </c>
      <c r="E203" s="23">
        <v>0</v>
      </c>
      <c r="F203" s="23">
        <v>9.9363472480424563E-3</v>
      </c>
      <c r="G203" s="23">
        <v>0.15729523804087617</v>
      </c>
      <c r="H203" s="23">
        <v>2.7779035317107938E-2</v>
      </c>
      <c r="I203" s="23">
        <v>0</v>
      </c>
      <c r="J203" s="23">
        <v>29.05</v>
      </c>
      <c r="K203" s="23">
        <v>9.1495981160495194</v>
      </c>
      <c r="L203" s="23"/>
    </row>
    <row r="204" spans="1:12" x14ac:dyDescent="0.2">
      <c r="A204" s="103" t="str">
        <f t="shared" si="72"/>
        <v>2009_4_7_f51_1</v>
      </c>
      <c r="B204" s="23" t="s">
        <v>51</v>
      </c>
      <c r="C204" s="23">
        <v>7</v>
      </c>
      <c r="D204" s="23" t="s">
        <v>310</v>
      </c>
      <c r="E204" s="23">
        <v>0</v>
      </c>
      <c r="F204" s="23">
        <v>1.772180087715864E-2</v>
      </c>
      <c r="G204" s="23">
        <v>8.3264515074841658E-2</v>
      </c>
      <c r="H204" s="23">
        <v>3.1391069927058209E-2</v>
      </c>
      <c r="I204" s="23">
        <v>1.1669583873114661E-2</v>
      </c>
      <c r="J204" s="23">
        <v>29.05</v>
      </c>
      <c r="K204" s="23">
        <v>25.691923169088781</v>
      </c>
      <c r="L204" s="23"/>
    </row>
    <row r="205" spans="1:12" x14ac:dyDescent="0.2">
      <c r="A205" s="103" t="str">
        <f t="shared" si="72"/>
        <v>2009_4_7_f51_6</v>
      </c>
      <c r="B205" s="23" t="s">
        <v>51</v>
      </c>
      <c r="C205" s="23">
        <v>7</v>
      </c>
      <c r="D205" s="23" t="s">
        <v>312</v>
      </c>
      <c r="E205" s="23">
        <v>0</v>
      </c>
      <c r="F205" s="23">
        <v>4.8324824857057084E-4</v>
      </c>
      <c r="G205" s="23">
        <v>1.26730712406334E-2</v>
      </c>
      <c r="H205" s="23">
        <v>1.9421590740372772E-2</v>
      </c>
      <c r="I205" s="23">
        <v>1.2689791169745585E-2</v>
      </c>
      <c r="J205" s="23">
        <v>28.05</v>
      </c>
      <c r="K205" s="23">
        <v>97.901867029539133</v>
      </c>
      <c r="L205" s="23"/>
    </row>
    <row r="206" spans="1:12" x14ac:dyDescent="0.2">
      <c r="A206" s="103" t="str">
        <f t="shared" si="72"/>
        <v>2009_4_7_f51_7</v>
      </c>
      <c r="B206" s="23" t="s">
        <v>51</v>
      </c>
      <c r="C206" s="23">
        <v>7</v>
      </c>
      <c r="D206" s="23" t="s">
        <v>313</v>
      </c>
      <c r="E206" s="23">
        <v>9.2843614216214204E-5</v>
      </c>
      <c r="F206" s="23">
        <v>5.6077542986593381E-3</v>
      </c>
      <c r="G206" s="23">
        <v>7.7431574256322643E-3</v>
      </c>
      <c r="H206" s="23">
        <v>1.652616333048613E-3</v>
      </c>
      <c r="I206" s="23">
        <v>0</v>
      </c>
      <c r="J206" s="23">
        <v>27.05</v>
      </c>
      <c r="K206" s="23">
        <v>-27.429274292742928</v>
      </c>
      <c r="L206" s="23"/>
    </row>
    <row r="207" spans="1:12" x14ac:dyDescent="0.2">
      <c r="A207" s="103" t="str">
        <f t="shared" si="72"/>
        <v>2009_4_7_f52_1</v>
      </c>
      <c r="B207" s="23" t="s">
        <v>51</v>
      </c>
      <c r="C207" s="23">
        <v>7</v>
      </c>
      <c r="D207" s="23" t="s">
        <v>311</v>
      </c>
      <c r="E207" s="23">
        <v>1.2610523844258946E-4</v>
      </c>
      <c r="F207" s="23">
        <v>2.7624204372644835E-2</v>
      </c>
      <c r="G207" s="23">
        <v>7.7114111396962989E-2</v>
      </c>
      <c r="H207" s="23">
        <v>3.4109408025602687E-2</v>
      </c>
      <c r="I207" s="23">
        <v>5.0731407185200736E-3</v>
      </c>
      <c r="J207" s="23">
        <v>29.05</v>
      </c>
      <c r="K207" s="23">
        <v>11.370787348940892</v>
      </c>
      <c r="L207" s="23"/>
    </row>
    <row r="208" spans="1:12" x14ac:dyDescent="0.2">
      <c r="A208" s="103" t="str">
        <f t="shared" si="72"/>
        <v>2009_4_7_f52_6</v>
      </c>
      <c r="B208" s="23" t="s">
        <v>51</v>
      </c>
      <c r="C208" s="23">
        <v>7</v>
      </c>
      <c r="D208" s="23" t="s">
        <v>314</v>
      </c>
      <c r="E208" s="23">
        <v>0</v>
      </c>
      <c r="F208" s="23">
        <v>0</v>
      </c>
      <c r="G208" s="23">
        <v>1.574603446231293E-2</v>
      </c>
      <c r="H208" s="23">
        <v>2.9521666937009396E-2</v>
      </c>
      <c r="I208" s="23">
        <v>0</v>
      </c>
      <c r="J208" s="23">
        <v>28.05</v>
      </c>
      <c r="K208" s="23">
        <v>65.215741079027595</v>
      </c>
      <c r="L208" s="23"/>
    </row>
    <row r="209" spans="1:12" x14ac:dyDescent="0.2">
      <c r="A209" s="103" t="str">
        <f t="shared" si="72"/>
        <v>2009_4_7_f52_7</v>
      </c>
      <c r="B209" s="23" t="s">
        <v>51</v>
      </c>
      <c r="C209" s="23">
        <v>7</v>
      </c>
      <c r="D209" s="23" t="s">
        <v>315</v>
      </c>
      <c r="E209" s="23">
        <v>9.2843614216214204E-5</v>
      </c>
      <c r="F209" s="23">
        <v>7.2975080773944375E-3</v>
      </c>
      <c r="G209" s="23">
        <v>7.7060199799457788E-3</v>
      </c>
      <c r="H209" s="23">
        <v>0</v>
      </c>
      <c r="I209" s="23">
        <v>0</v>
      </c>
      <c r="J209" s="23">
        <v>27.05</v>
      </c>
      <c r="K209" s="23">
        <v>-49.569495694956963</v>
      </c>
      <c r="L209" s="23"/>
    </row>
    <row r="210" spans="1:12" x14ac:dyDescent="0.2">
      <c r="A210" s="103" t="str">
        <f t="shared" si="72"/>
        <v>2009_4_7_f9_1</v>
      </c>
      <c r="B210" s="23" t="s">
        <v>51</v>
      </c>
      <c r="C210" s="23">
        <v>7</v>
      </c>
      <c r="D210" s="23" t="s">
        <v>4</v>
      </c>
      <c r="E210" s="23">
        <v>6.4091460245972634E-5</v>
      </c>
      <c r="F210" s="23">
        <v>4.815520526589295E-3</v>
      </c>
      <c r="G210" s="23">
        <v>4.7219816386627401E-2</v>
      </c>
      <c r="H210" s="23">
        <v>3.5579421444656159E-2</v>
      </c>
      <c r="I210" s="23">
        <v>5.4044690802009356E-3</v>
      </c>
      <c r="J210" s="23">
        <v>29.05</v>
      </c>
      <c r="K210" s="23">
        <v>44.524257029607163</v>
      </c>
      <c r="L210" s="23"/>
    </row>
    <row r="211" spans="1:12" x14ac:dyDescent="0.2">
      <c r="A211" s="103" t="str">
        <f t="shared" si="72"/>
        <v>2009_4_7_f9_2</v>
      </c>
      <c r="B211" s="23" t="s">
        <v>51</v>
      </c>
      <c r="C211" s="23">
        <v>7</v>
      </c>
      <c r="D211" s="23" t="s">
        <v>5</v>
      </c>
      <c r="E211" s="23">
        <v>1.8811901663920625E-4</v>
      </c>
      <c r="F211" s="23">
        <v>9.97950527941803E-3</v>
      </c>
      <c r="G211" s="23">
        <v>0.12712518199587941</v>
      </c>
      <c r="H211" s="23">
        <v>5.7717814314089934E-2</v>
      </c>
      <c r="I211" s="23">
        <v>0</v>
      </c>
      <c r="J211" s="23">
        <v>29.05</v>
      </c>
      <c r="K211" s="23">
        <v>24.286918760736363</v>
      </c>
      <c r="L211" s="23"/>
    </row>
    <row r="212" spans="1:12" x14ac:dyDescent="0.2">
      <c r="A212" s="103" t="str">
        <f t="shared" si="72"/>
        <v>2009_4_7_InEI</v>
      </c>
      <c r="B212" s="23" t="s">
        <v>51</v>
      </c>
      <c r="C212" s="23">
        <v>7</v>
      </c>
      <c r="D212" s="23" t="s">
        <v>107</v>
      </c>
      <c r="E212" s="23">
        <v>6.3610124650649363E-7</v>
      </c>
      <c r="F212" s="23">
        <v>9.5649804525015162E-5</v>
      </c>
      <c r="G212" s="23">
        <v>9.6714772151135122E-4</v>
      </c>
      <c r="H212" s="23">
        <v>1.353408476712869E-3</v>
      </c>
      <c r="I212" s="23">
        <v>4.2320623779261447E-5</v>
      </c>
      <c r="J212" s="23">
        <v>29.05</v>
      </c>
      <c r="K212" s="23">
        <v>54.535948439117185</v>
      </c>
      <c r="L212" s="23"/>
    </row>
    <row r="213" spans="1:12" x14ac:dyDescent="0.2">
      <c r="A213" s="103" t="str">
        <f t="shared" si="72"/>
        <v>2009_4_7_lagE</v>
      </c>
      <c r="B213" s="23" t="s">
        <v>51</v>
      </c>
      <c r="C213" s="23">
        <v>7</v>
      </c>
      <c r="D213" s="23" t="s">
        <v>226</v>
      </c>
      <c r="E213" s="23">
        <v>0</v>
      </c>
      <c r="F213" s="23">
        <v>7.1451812427608292E-5</v>
      </c>
      <c r="G213" s="23">
        <v>1.7025523424380005E-3</v>
      </c>
      <c r="H213" s="23">
        <v>6.4283794913013305E-4</v>
      </c>
      <c r="I213" s="23">
        <v>4.2320623779261447E-5</v>
      </c>
      <c r="J213" s="23">
        <v>29.05</v>
      </c>
      <c r="K213" s="23">
        <v>26.676859438846773</v>
      </c>
      <c r="L213" s="23"/>
    </row>
    <row r="214" spans="1:12" x14ac:dyDescent="0.2">
      <c r="A214" s="103" t="str">
        <f t="shared" si="72"/>
        <v>2009_4_8_f4_1</v>
      </c>
      <c r="B214" s="23" t="s">
        <v>51</v>
      </c>
      <c r="C214" s="23">
        <v>8</v>
      </c>
      <c r="D214" s="23" t="s">
        <v>43</v>
      </c>
      <c r="E214" s="23">
        <v>0</v>
      </c>
      <c r="F214" s="23">
        <v>1.1862116750389746E-2</v>
      </c>
      <c r="G214" s="23">
        <v>0.18991858652347132</v>
      </c>
      <c r="H214" s="23">
        <v>2.5532652000692879E-2</v>
      </c>
      <c r="I214" s="23">
        <v>0</v>
      </c>
      <c r="J214" s="23">
        <v>9.1</v>
      </c>
      <c r="K214" s="23">
        <v>6.0139604352729599</v>
      </c>
      <c r="L214" s="23"/>
    </row>
    <row r="215" spans="1:12" x14ac:dyDescent="0.2">
      <c r="A215" s="103" t="str">
        <f t="shared" si="72"/>
        <v>2009_4_8_f4_2</v>
      </c>
      <c r="B215" s="23" t="s">
        <v>51</v>
      </c>
      <c r="C215" s="23">
        <v>8</v>
      </c>
      <c r="D215" s="23" t="s">
        <v>44</v>
      </c>
      <c r="E215" s="23">
        <v>0</v>
      </c>
      <c r="F215" s="23">
        <v>3.6381341673317205E-2</v>
      </c>
      <c r="G215" s="23">
        <v>8.0715725911848779E-2</v>
      </c>
      <c r="H215" s="23">
        <v>8.1935870283767309E-2</v>
      </c>
      <c r="I215" s="23">
        <v>0</v>
      </c>
      <c r="J215" s="23">
        <v>10.1</v>
      </c>
      <c r="K215" s="23">
        <v>22.887934579174313</v>
      </c>
      <c r="L215" s="23"/>
    </row>
    <row r="216" spans="1:12" x14ac:dyDescent="0.2">
      <c r="A216" s="103" t="str">
        <f t="shared" si="72"/>
        <v>2009_4_8_f51_1</v>
      </c>
      <c r="B216" s="23" t="s">
        <v>51</v>
      </c>
      <c r="C216" s="23">
        <v>8</v>
      </c>
      <c r="D216" s="23" t="s">
        <v>310</v>
      </c>
      <c r="E216" s="23">
        <v>0</v>
      </c>
      <c r="F216" s="23">
        <v>2.7227179561195736E-2</v>
      </c>
      <c r="G216" s="23">
        <v>0.1149141579254038</v>
      </c>
      <c r="H216" s="23">
        <v>8.7730232781662351E-2</v>
      </c>
      <c r="I216" s="23">
        <v>0</v>
      </c>
      <c r="J216" s="23">
        <v>10.1</v>
      </c>
      <c r="K216" s="23">
        <v>26.320372349594638</v>
      </c>
      <c r="L216" s="23"/>
    </row>
    <row r="217" spans="1:12" x14ac:dyDescent="0.2">
      <c r="A217" s="103" t="str">
        <f t="shared" si="72"/>
        <v>2009_4_8_f51_6</v>
      </c>
      <c r="B217" s="23" t="s">
        <v>51</v>
      </c>
      <c r="C217" s="23">
        <v>8</v>
      </c>
      <c r="D217" s="23" t="s">
        <v>312</v>
      </c>
      <c r="E217" s="23">
        <v>0</v>
      </c>
      <c r="F217" s="23">
        <v>0</v>
      </c>
      <c r="G217" s="23">
        <v>8.4999649629343643E-2</v>
      </c>
      <c r="H217" s="23">
        <v>2.9812699642584449E-2</v>
      </c>
      <c r="I217" s="23">
        <v>0</v>
      </c>
      <c r="J217" s="23">
        <v>9.1</v>
      </c>
      <c r="K217" s="23">
        <v>25.966457294567114</v>
      </c>
      <c r="L217" s="23"/>
    </row>
    <row r="218" spans="1:12" x14ac:dyDescent="0.2">
      <c r="A218" s="103" t="str">
        <f t="shared" si="72"/>
        <v>2009_4_8_f51_7</v>
      </c>
      <c r="B218" s="23" t="s">
        <v>51</v>
      </c>
      <c r="C218" s="23">
        <v>8</v>
      </c>
      <c r="D218" s="23" t="s">
        <v>313</v>
      </c>
      <c r="E218" s="23">
        <v>0</v>
      </c>
      <c r="F218" s="23">
        <v>5.4023842240130723E-2</v>
      </c>
      <c r="G218" s="23">
        <v>2.809447766182642E-2</v>
      </c>
      <c r="H218" s="23">
        <v>0</v>
      </c>
      <c r="I218" s="23">
        <v>0</v>
      </c>
      <c r="J218" s="23">
        <v>7.1</v>
      </c>
      <c r="K218" s="23">
        <v>-65.787807525325618</v>
      </c>
      <c r="L218" s="23"/>
    </row>
    <row r="219" spans="1:12" x14ac:dyDescent="0.2">
      <c r="A219" s="103" t="str">
        <f t="shared" si="72"/>
        <v>2009_4_8_f52_1</v>
      </c>
      <c r="B219" s="23" t="s">
        <v>51</v>
      </c>
      <c r="C219" s="23">
        <v>8</v>
      </c>
      <c r="D219" s="23" t="s">
        <v>311</v>
      </c>
      <c r="E219" s="23">
        <v>3.40295165349319E-2</v>
      </c>
      <c r="F219" s="23">
        <v>8.2143864160545595E-3</v>
      </c>
      <c r="G219" s="23">
        <v>0.1617692827809438</v>
      </c>
      <c r="H219" s="23">
        <v>2.585838453633163E-2</v>
      </c>
      <c r="I219" s="23">
        <v>0</v>
      </c>
      <c r="J219" s="23">
        <v>10.1</v>
      </c>
      <c r="K219" s="23">
        <v>-21.931826928728938</v>
      </c>
      <c r="L219" s="23"/>
    </row>
    <row r="220" spans="1:12" x14ac:dyDescent="0.2">
      <c r="A220" s="103" t="str">
        <f t="shared" si="72"/>
        <v>2009_4_8_f52_6</v>
      </c>
      <c r="B220" s="23" t="s">
        <v>51</v>
      </c>
      <c r="C220" s="23">
        <v>8</v>
      </c>
      <c r="D220" s="23" t="s">
        <v>314</v>
      </c>
      <c r="E220" s="23">
        <v>0</v>
      </c>
      <c r="F220" s="23">
        <v>2.240289316450236E-2</v>
      </c>
      <c r="G220" s="23">
        <v>6.259675646484128E-2</v>
      </c>
      <c r="H220" s="23">
        <v>7.4098064780820875E-3</v>
      </c>
      <c r="I220" s="23">
        <v>0</v>
      </c>
      <c r="J220" s="23">
        <v>8.1</v>
      </c>
      <c r="K220" s="23">
        <v>-16.224623883719055</v>
      </c>
      <c r="L220" s="23"/>
    </row>
    <row r="221" spans="1:12" x14ac:dyDescent="0.2">
      <c r="A221" s="103" t="str">
        <f t="shared" si="72"/>
        <v>2009_4_8_f52_7</v>
      </c>
      <c r="B221" s="23" t="s">
        <v>51</v>
      </c>
      <c r="C221" s="23">
        <v>8</v>
      </c>
      <c r="D221" s="23" t="s">
        <v>315</v>
      </c>
      <c r="E221" s="23">
        <v>2.3775392728488134E-2</v>
      </c>
      <c r="F221" s="23">
        <v>4.8482935343707054E-2</v>
      </c>
      <c r="G221" s="23">
        <v>9.8599918297619486E-3</v>
      </c>
      <c r="H221" s="23">
        <v>0</v>
      </c>
      <c r="I221" s="23">
        <v>0</v>
      </c>
      <c r="J221" s="23">
        <v>7.1</v>
      </c>
      <c r="K221" s="23">
        <v>-116.94554992764108</v>
      </c>
      <c r="L221" s="23"/>
    </row>
    <row r="222" spans="1:12" x14ac:dyDescent="0.2">
      <c r="A222" s="103" t="str">
        <f t="shared" si="72"/>
        <v>2009_4_8_f9_1</v>
      </c>
      <c r="B222" s="23" t="s">
        <v>51</v>
      </c>
      <c r="C222" s="23">
        <v>8</v>
      </c>
      <c r="D222" s="23" t="s">
        <v>4</v>
      </c>
      <c r="E222" s="23">
        <v>3.3396847393036551E-3</v>
      </c>
      <c r="F222" s="23">
        <v>7.5316126797159183E-2</v>
      </c>
      <c r="G222" s="23">
        <v>0.12312489173739823</v>
      </c>
      <c r="H222" s="23">
        <v>2.5532652000692879E-2</v>
      </c>
      <c r="I222" s="23">
        <v>0</v>
      </c>
      <c r="J222" s="23">
        <v>9.1</v>
      </c>
      <c r="K222" s="23">
        <v>-24.83921114396318</v>
      </c>
      <c r="L222" s="23"/>
    </row>
    <row r="223" spans="1:12" x14ac:dyDescent="0.2">
      <c r="A223" s="103" t="str">
        <f t="shared" si="72"/>
        <v>2009_4_8_f9_2</v>
      </c>
      <c r="B223" s="23" t="s">
        <v>51</v>
      </c>
      <c r="C223" s="23">
        <v>8</v>
      </c>
      <c r="D223" s="23" t="s">
        <v>5</v>
      </c>
      <c r="E223" s="23">
        <v>2.8475000852294175E-3</v>
      </c>
      <c r="F223" s="23">
        <v>6.4856342525611371E-2</v>
      </c>
      <c r="G223" s="23">
        <v>0.10634322667891352</v>
      </c>
      <c r="H223" s="23">
        <v>2.4985868579178956E-2</v>
      </c>
      <c r="I223" s="23">
        <v>0</v>
      </c>
      <c r="J223" s="23">
        <v>10.1</v>
      </c>
      <c r="K223" s="23">
        <v>-22.893433923432774</v>
      </c>
      <c r="L223" s="23"/>
    </row>
    <row r="224" spans="1:12" x14ac:dyDescent="0.2">
      <c r="A224" s="103" t="str">
        <f t="shared" si="72"/>
        <v>2009_4_8_InEI</v>
      </c>
      <c r="B224" s="23" t="s">
        <v>51</v>
      </c>
      <c r="C224" s="23">
        <v>8</v>
      </c>
      <c r="D224" s="23" t="s">
        <v>107</v>
      </c>
      <c r="E224" s="23">
        <v>1.9140628026466172E-4</v>
      </c>
      <c r="F224" s="23">
        <v>3.9630778936777574E-3</v>
      </c>
      <c r="G224" s="23">
        <v>6.0111699513388239E-3</v>
      </c>
      <c r="H224" s="23">
        <v>9.6049818178366067E-4</v>
      </c>
      <c r="I224" s="23">
        <v>0</v>
      </c>
      <c r="J224" s="23">
        <v>9.5602254766883128</v>
      </c>
      <c r="K224" s="23">
        <v>-30.427340728328495</v>
      </c>
      <c r="L224" s="23"/>
    </row>
    <row r="225" spans="1:12" x14ac:dyDescent="0.2">
      <c r="A225" s="103" t="str">
        <f t="shared" si="72"/>
        <v>2009_4_8_lagE</v>
      </c>
      <c r="B225" s="23" t="s">
        <v>51</v>
      </c>
      <c r="C225" s="23">
        <v>8</v>
      </c>
      <c r="D225" s="23" t="s">
        <v>226</v>
      </c>
      <c r="E225" s="23">
        <v>0</v>
      </c>
      <c r="F225" s="23">
        <v>1.1191689878326486E-3</v>
      </c>
      <c r="G225" s="23">
        <v>7.2846842059297867E-3</v>
      </c>
      <c r="H225" s="23">
        <v>2.7222991133024686E-3</v>
      </c>
      <c r="I225" s="23">
        <v>0</v>
      </c>
      <c r="J225" s="23">
        <v>9.5602254766883128</v>
      </c>
      <c r="K225" s="23">
        <v>14.408666008031018</v>
      </c>
      <c r="L225" s="23"/>
    </row>
    <row r="226" spans="1:12" x14ac:dyDescent="0.2">
      <c r="A226" s="103" t="str">
        <f t="shared" si="72"/>
        <v>2010_2_1_f4_1</v>
      </c>
      <c r="B226" s="23" t="s">
        <v>52</v>
      </c>
      <c r="C226" s="23">
        <v>1</v>
      </c>
      <c r="D226" s="23" t="s">
        <v>43</v>
      </c>
      <c r="E226" s="23">
        <v>0</v>
      </c>
      <c r="F226" s="23">
        <v>3.9286332929152956E-2</v>
      </c>
      <c r="G226" s="23">
        <v>0.47645937987181719</v>
      </c>
      <c r="H226" s="23">
        <v>0.30219989606790232</v>
      </c>
      <c r="I226" s="23">
        <v>0</v>
      </c>
      <c r="J226" s="23">
        <v>40</v>
      </c>
      <c r="K226" s="23">
        <v>32.143159678102492</v>
      </c>
      <c r="L226" s="23"/>
    </row>
    <row r="227" spans="1:12" x14ac:dyDescent="0.2">
      <c r="A227" s="103" t="str">
        <f t="shared" si="72"/>
        <v>2010_2_1_f4_2</v>
      </c>
      <c r="B227" s="23" t="s">
        <v>52</v>
      </c>
      <c r="C227" s="23">
        <v>1</v>
      </c>
      <c r="D227" s="23" t="s">
        <v>44</v>
      </c>
      <c r="E227" s="23">
        <v>0</v>
      </c>
      <c r="F227" s="23">
        <v>2.3077967801905061E-2</v>
      </c>
      <c r="G227" s="23">
        <v>0.47422781719919993</v>
      </c>
      <c r="H227" s="23">
        <v>0.38979176040016628</v>
      </c>
      <c r="I227" s="23">
        <v>5.5497017809343123E-2</v>
      </c>
      <c r="J227" s="23">
        <v>40</v>
      </c>
      <c r="K227" s="23">
        <v>50.680095861130901</v>
      </c>
      <c r="L227" s="23"/>
    </row>
    <row r="228" spans="1:12" x14ac:dyDescent="0.2">
      <c r="A228" s="103" t="str">
        <f t="shared" si="72"/>
        <v>2010_2_1_f51_1</v>
      </c>
      <c r="B228" s="23" t="s">
        <v>52</v>
      </c>
      <c r="C228" s="23">
        <v>1</v>
      </c>
      <c r="D228" s="23" t="s">
        <v>310</v>
      </c>
      <c r="E228" s="23">
        <v>0</v>
      </c>
      <c r="F228" s="23">
        <v>3.0931535772476718E-2</v>
      </c>
      <c r="G228" s="23">
        <v>0.52195182531402895</v>
      </c>
      <c r="H228" s="23">
        <v>0.32738672495323784</v>
      </c>
      <c r="I228" s="23">
        <v>0</v>
      </c>
      <c r="J228" s="23">
        <v>40</v>
      </c>
      <c r="K228" s="23">
        <v>33.67775343979784</v>
      </c>
      <c r="L228" s="23"/>
    </row>
    <row r="229" spans="1:12" x14ac:dyDescent="0.2">
      <c r="A229" s="103" t="str">
        <f t="shared" si="72"/>
        <v>2010_2_1_f51_6</v>
      </c>
      <c r="B229" s="23" t="s">
        <v>52</v>
      </c>
      <c r="C229" s="23">
        <v>1</v>
      </c>
      <c r="D229" s="23" t="s">
        <v>312</v>
      </c>
      <c r="E229" s="23">
        <v>0</v>
      </c>
      <c r="F229" s="23">
        <v>1.2855820428766727E-2</v>
      </c>
      <c r="G229" s="23">
        <v>0.25213208119792185</v>
      </c>
      <c r="H229" s="23">
        <v>0.46192950999047111</v>
      </c>
      <c r="I229" s="23">
        <v>0.17178699394645555</v>
      </c>
      <c r="J229" s="23">
        <v>36</v>
      </c>
      <c r="K229" s="23">
        <v>88.198930877334774</v>
      </c>
      <c r="L229" s="23"/>
    </row>
    <row r="230" spans="1:12" x14ac:dyDescent="0.2">
      <c r="A230" s="103" t="str">
        <f t="shared" si="72"/>
        <v>2010_2_1_f51_7</v>
      </c>
      <c r="B230" s="23" t="s">
        <v>52</v>
      </c>
      <c r="C230" s="23">
        <v>1</v>
      </c>
      <c r="D230" s="23" t="s">
        <v>313</v>
      </c>
      <c r="E230" s="23">
        <v>0</v>
      </c>
      <c r="F230" s="23">
        <v>0.63961822705834293</v>
      </c>
      <c r="G230" s="23">
        <v>0.65107512905262377</v>
      </c>
      <c r="H230" s="23">
        <v>0.14977531845359676</v>
      </c>
      <c r="I230" s="23">
        <v>0</v>
      </c>
      <c r="J230" s="23">
        <v>34</v>
      </c>
      <c r="K230" s="23">
        <v>-34.005800837898811</v>
      </c>
      <c r="L230" s="23"/>
    </row>
    <row r="231" spans="1:12" x14ac:dyDescent="0.2">
      <c r="A231" s="103" t="str">
        <f t="shared" si="72"/>
        <v>2010_2_1_f52_1</v>
      </c>
      <c r="B231" s="23" t="s">
        <v>52</v>
      </c>
      <c r="C231" s="23">
        <v>1</v>
      </c>
      <c r="D231" s="23" t="s">
        <v>311</v>
      </c>
      <c r="E231" s="23">
        <v>0</v>
      </c>
      <c r="F231" s="23">
        <v>1.6582935688329189E-2</v>
      </c>
      <c r="G231" s="23">
        <v>0.56914040114749431</v>
      </c>
      <c r="H231" s="23">
        <v>0.29454674920391999</v>
      </c>
      <c r="I231" s="23">
        <v>0</v>
      </c>
      <c r="J231" s="23">
        <v>40</v>
      </c>
      <c r="K231" s="23">
        <v>31.577105472949242</v>
      </c>
      <c r="L231" s="23"/>
    </row>
    <row r="232" spans="1:12" x14ac:dyDescent="0.2">
      <c r="A232" s="103" t="str">
        <f t="shared" si="72"/>
        <v>2010_2_1_f52_6</v>
      </c>
      <c r="B232" s="23" t="s">
        <v>52</v>
      </c>
      <c r="C232" s="23">
        <v>1</v>
      </c>
      <c r="D232" s="23" t="s">
        <v>314</v>
      </c>
      <c r="E232" s="23">
        <v>0</v>
      </c>
      <c r="F232" s="23">
        <v>0</v>
      </c>
      <c r="G232" s="23">
        <v>0.37683972176966074</v>
      </c>
      <c r="H232" s="23">
        <v>0.48929035837802104</v>
      </c>
      <c r="I232" s="23">
        <v>6.9214455442168754E-2</v>
      </c>
      <c r="J232" s="23">
        <v>37</v>
      </c>
      <c r="K232" s="23">
        <v>67.111021166815704</v>
      </c>
      <c r="L232" s="23"/>
    </row>
    <row r="233" spans="1:12" x14ac:dyDescent="0.2">
      <c r="A233" s="103" t="str">
        <f t="shared" si="72"/>
        <v>2010_2_1_f52_7</v>
      </c>
      <c r="B233" s="23" t="s">
        <v>52</v>
      </c>
      <c r="C233" s="23">
        <v>1</v>
      </c>
      <c r="D233" s="23" t="s">
        <v>315</v>
      </c>
      <c r="E233" s="23">
        <v>0.13213503175251606</v>
      </c>
      <c r="F233" s="23">
        <v>0.3556096111709437</v>
      </c>
      <c r="G233" s="23">
        <v>0.79715527166041511</v>
      </c>
      <c r="H233" s="23">
        <v>0.15556875998068853</v>
      </c>
      <c r="I233" s="23">
        <v>0</v>
      </c>
      <c r="J233" s="23">
        <v>34</v>
      </c>
      <c r="K233" s="23">
        <v>-32.233322591040931</v>
      </c>
      <c r="L233" s="23"/>
    </row>
    <row r="234" spans="1:12" x14ac:dyDescent="0.2">
      <c r="A234" s="103" t="str">
        <f t="shared" si="72"/>
        <v>2010_2_1_f9_1</v>
      </c>
      <c r="B234" s="23" t="s">
        <v>52</v>
      </c>
      <c r="C234" s="23">
        <v>1</v>
      </c>
      <c r="D234" s="23" t="s">
        <v>4</v>
      </c>
      <c r="E234" s="23">
        <v>0</v>
      </c>
      <c r="F234" s="23">
        <v>5.9310583751948726E-2</v>
      </c>
      <c r="G234" s="23">
        <v>0.41028927767192103</v>
      </c>
      <c r="H234" s="23">
        <v>0.30531785899878744</v>
      </c>
      <c r="I234" s="23">
        <v>0</v>
      </c>
      <c r="J234" s="23">
        <v>38</v>
      </c>
      <c r="K234" s="23">
        <v>31.746244635193133</v>
      </c>
      <c r="L234" s="23"/>
    </row>
    <row r="235" spans="1:12" x14ac:dyDescent="0.2">
      <c r="A235" s="103" t="str">
        <f t="shared" si="72"/>
        <v>2010_2_1_f9_2</v>
      </c>
      <c r="B235" s="23" t="s">
        <v>52</v>
      </c>
      <c r="C235" s="23">
        <v>1</v>
      </c>
      <c r="D235" s="23" t="s">
        <v>5</v>
      </c>
      <c r="E235" s="23">
        <v>0</v>
      </c>
      <c r="F235" s="23">
        <v>6.8638638363205731E-2</v>
      </c>
      <c r="G235" s="23">
        <v>0.60433138700306144</v>
      </c>
      <c r="H235" s="23">
        <v>0.25703239271433942</v>
      </c>
      <c r="I235" s="23">
        <v>0</v>
      </c>
      <c r="J235" s="23">
        <v>39</v>
      </c>
      <c r="K235" s="23">
        <v>20.257340270141636</v>
      </c>
      <c r="L235" s="23"/>
    </row>
    <row r="236" spans="1:12" x14ac:dyDescent="0.2">
      <c r="A236" s="103" t="str">
        <f t="shared" si="72"/>
        <v>2010_2_1_InEI</v>
      </c>
      <c r="B236" s="23" t="s">
        <v>52</v>
      </c>
      <c r="C236" s="23">
        <v>1</v>
      </c>
      <c r="D236" s="23" t="s">
        <v>107</v>
      </c>
      <c r="E236" s="23">
        <v>0</v>
      </c>
      <c r="F236" s="23">
        <v>2.7959584063907156E-3</v>
      </c>
      <c r="G236" s="23">
        <v>2.491678521303952E-2</v>
      </c>
      <c r="H236" s="23">
        <v>1.2355335430503666E-2</v>
      </c>
      <c r="I236" s="23">
        <v>0</v>
      </c>
      <c r="J236" s="23">
        <v>38.539325543998096</v>
      </c>
      <c r="K236" s="23">
        <v>23.857837088221281</v>
      </c>
      <c r="L236" s="23"/>
    </row>
    <row r="237" spans="1:12" x14ac:dyDescent="0.2">
      <c r="A237" s="103" t="str">
        <f t="shared" si="72"/>
        <v>2010_2_1_lagE</v>
      </c>
      <c r="B237" s="23" t="s">
        <v>52</v>
      </c>
      <c r="C237" s="23">
        <v>1</v>
      </c>
      <c r="D237" s="23" t="s">
        <v>226</v>
      </c>
      <c r="E237" s="23">
        <v>0</v>
      </c>
      <c r="F237" s="23">
        <v>1.4246805627127425E-3</v>
      </c>
      <c r="G237" s="23">
        <v>2.185156248693082E-2</v>
      </c>
      <c r="H237" s="23">
        <v>1.6543216918049775E-2</v>
      </c>
      <c r="I237" s="23">
        <v>1.3150483259908832E-3</v>
      </c>
      <c r="J237" s="23">
        <v>40</v>
      </c>
      <c r="K237" s="23">
        <v>43.147794257319269</v>
      </c>
      <c r="L237" s="23"/>
    </row>
    <row r="238" spans="1:12" x14ac:dyDescent="0.2">
      <c r="A238" s="103" t="str">
        <f t="shared" si="72"/>
        <v>2010_2_2_f4_1</v>
      </c>
      <c r="B238" s="23" t="s">
        <v>52</v>
      </c>
      <c r="C238" s="23">
        <v>2</v>
      </c>
      <c r="D238" s="23" t="s">
        <v>43</v>
      </c>
      <c r="E238" s="23">
        <v>0</v>
      </c>
      <c r="F238" s="23">
        <v>0</v>
      </c>
      <c r="G238" s="23">
        <v>0</v>
      </c>
      <c r="H238" s="23">
        <v>1.309544430971765E-2</v>
      </c>
      <c r="I238" s="23">
        <v>0</v>
      </c>
      <c r="J238" s="23">
        <v>1</v>
      </c>
      <c r="K238" s="23">
        <v>100</v>
      </c>
      <c r="L238" s="23"/>
    </row>
    <row r="239" spans="1:12" x14ac:dyDescent="0.2">
      <c r="A239" s="103" t="str">
        <f t="shared" si="72"/>
        <v>2010_2_2_f4_2</v>
      </c>
      <c r="B239" s="23" t="s">
        <v>52</v>
      </c>
      <c r="C239" s="23">
        <v>2</v>
      </c>
      <c r="D239" s="23" t="s">
        <v>44</v>
      </c>
      <c r="E239" s="23">
        <v>0</v>
      </c>
      <c r="F239" s="23">
        <v>0</v>
      </c>
      <c r="G239" s="23">
        <v>0</v>
      </c>
      <c r="H239" s="23">
        <v>6.105282487276471E-3</v>
      </c>
      <c r="I239" s="23">
        <v>0</v>
      </c>
      <c r="J239" s="23">
        <v>1</v>
      </c>
      <c r="K239" s="23">
        <v>100</v>
      </c>
      <c r="L239" s="23"/>
    </row>
    <row r="240" spans="1:12" x14ac:dyDescent="0.2">
      <c r="A240" s="103" t="str">
        <f t="shared" si="72"/>
        <v>2010_2_2_f51_1</v>
      </c>
      <c r="B240" s="23" t="s">
        <v>52</v>
      </c>
      <c r="C240" s="23">
        <v>2</v>
      </c>
      <c r="D240" s="23" t="s">
        <v>310</v>
      </c>
      <c r="E240" s="23">
        <v>0</v>
      </c>
      <c r="F240" s="23">
        <v>0</v>
      </c>
      <c r="G240" s="23">
        <v>0</v>
      </c>
      <c r="H240" s="23">
        <v>9.6003633984970606E-3</v>
      </c>
      <c r="I240" s="23">
        <v>0</v>
      </c>
      <c r="J240" s="23">
        <v>1</v>
      </c>
      <c r="K240" s="23">
        <v>100</v>
      </c>
      <c r="L240" s="23"/>
    </row>
    <row r="241" spans="1:12" x14ac:dyDescent="0.2">
      <c r="A241" s="103" t="str">
        <f t="shared" si="72"/>
        <v>2010_2_2_f51_6</v>
      </c>
      <c r="B241" s="23" t="s">
        <v>52</v>
      </c>
      <c r="C241" s="23">
        <v>2</v>
      </c>
      <c r="D241" s="23" t="s">
        <v>312</v>
      </c>
      <c r="E241" s="23">
        <v>0</v>
      </c>
      <c r="F241" s="23">
        <v>3.4323016629243105E-3</v>
      </c>
      <c r="G241" s="23">
        <v>0</v>
      </c>
      <c r="H241" s="23">
        <v>0</v>
      </c>
      <c r="I241" s="23">
        <v>0</v>
      </c>
      <c r="J241" s="23">
        <v>1</v>
      </c>
      <c r="K241" s="23">
        <v>-100</v>
      </c>
      <c r="L241" s="23"/>
    </row>
    <row r="242" spans="1:12" x14ac:dyDescent="0.2">
      <c r="A242" s="103" t="str">
        <f t="shared" si="72"/>
        <v>2010_2_2_f51_7</v>
      </c>
      <c r="B242" s="23" t="s">
        <v>52</v>
      </c>
      <c r="C242" s="23">
        <v>2</v>
      </c>
      <c r="D242" s="23" t="s">
        <v>313</v>
      </c>
      <c r="E242" s="23">
        <v>0</v>
      </c>
      <c r="F242" s="23">
        <v>0</v>
      </c>
      <c r="G242" s="23">
        <v>3.175251606194526E-3</v>
      </c>
      <c r="H242" s="23">
        <v>0</v>
      </c>
      <c r="I242" s="23">
        <v>0</v>
      </c>
      <c r="J242" s="23">
        <v>1</v>
      </c>
      <c r="K242" s="23">
        <v>0</v>
      </c>
      <c r="L242" s="23"/>
    </row>
    <row r="243" spans="1:12" x14ac:dyDescent="0.2">
      <c r="A243" s="103" t="str">
        <f t="shared" si="72"/>
        <v>2010_2_2_f52_1</v>
      </c>
      <c r="B243" s="23" t="s">
        <v>52</v>
      </c>
      <c r="C243" s="23">
        <v>2</v>
      </c>
      <c r="D243" s="23" t="s">
        <v>311</v>
      </c>
      <c r="E243" s="23">
        <v>0</v>
      </c>
      <c r="F243" s="23">
        <v>0</v>
      </c>
      <c r="G243" s="23">
        <v>0</v>
      </c>
      <c r="H243" s="23">
        <v>9.6003633984970606E-3</v>
      </c>
      <c r="I243" s="23">
        <v>0</v>
      </c>
      <c r="J243" s="23">
        <v>1</v>
      </c>
      <c r="K243" s="23">
        <v>100</v>
      </c>
      <c r="L243" s="23"/>
    </row>
    <row r="244" spans="1:12" x14ac:dyDescent="0.2">
      <c r="A244" s="103" t="str">
        <f t="shared" si="72"/>
        <v>2010_2_2_f52_6</v>
      </c>
      <c r="B244" s="23" t="s">
        <v>52</v>
      </c>
      <c r="C244" s="23">
        <v>2</v>
      </c>
      <c r="D244" s="23" t="s">
        <v>314</v>
      </c>
      <c r="E244" s="23">
        <v>0</v>
      </c>
      <c r="F244" s="23">
        <v>3.4323016629243105E-3</v>
      </c>
      <c r="G244" s="23">
        <v>0</v>
      </c>
      <c r="H244" s="23">
        <v>0</v>
      </c>
      <c r="I244" s="23">
        <v>0</v>
      </c>
      <c r="J244" s="23">
        <v>1</v>
      </c>
      <c r="K244" s="23">
        <v>-100</v>
      </c>
      <c r="L244" s="23"/>
    </row>
    <row r="245" spans="1:12" x14ac:dyDescent="0.2">
      <c r="A245" s="103" t="str">
        <f t="shared" si="72"/>
        <v>2010_2_2_f52_7</v>
      </c>
      <c r="B245" s="23" t="s">
        <v>52</v>
      </c>
      <c r="C245" s="23">
        <v>2</v>
      </c>
      <c r="D245" s="23" t="s">
        <v>315</v>
      </c>
      <c r="E245" s="23">
        <v>0</v>
      </c>
      <c r="F245" s="23">
        <v>0</v>
      </c>
      <c r="G245" s="23">
        <v>3.175251606194526E-3</v>
      </c>
      <c r="H245" s="23">
        <v>0</v>
      </c>
      <c r="I245" s="23">
        <v>0</v>
      </c>
      <c r="J245" s="23">
        <v>1</v>
      </c>
      <c r="K245" s="23">
        <v>0</v>
      </c>
      <c r="L245" s="23"/>
    </row>
    <row r="246" spans="1:12" x14ac:dyDescent="0.2">
      <c r="A246" s="103" t="str">
        <f t="shared" si="72"/>
        <v>2010_2_2_f9_1</v>
      </c>
      <c r="B246" s="23" t="s">
        <v>52</v>
      </c>
      <c r="C246" s="23">
        <v>2</v>
      </c>
      <c r="D246" s="23" t="s">
        <v>4</v>
      </c>
      <c r="E246" s="23">
        <v>0</v>
      </c>
      <c r="F246" s="23">
        <v>0</v>
      </c>
      <c r="G246" s="23">
        <v>1.309544430971765E-2</v>
      </c>
      <c r="H246" s="23">
        <v>0</v>
      </c>
      <c r="I246" s="23">
        <v>0</v>
      </c>
      <c r="J246" s="23">
        <v>1</v>
      </c>
      <c r="K246" s="23">
        <v>0</v>
      </c>
      <c r="L246" s="23"/>
    </row>
    <row r="247" spans="1:12" x14ac:dyDescent="0.2">
      <c r="A247" s="103" t="str">
        <f t="shared" si="72"/>
        <v>2010_2_2_f9_2</v>
      </c>
      <c r="B247" s="23" t="s">
        <v>52</v>
      </c>
      <c r="C247" s="23">
        <v>2</v>
      </c>
      <c r="D247" s="23" t="s">
        <v>5</v>
      </c>
      <c r="E247" s="23">
        <v>0</v>
      </c>
      <c r="F247" s="23">
        <v>0</v>
      </c>
      <c r="G247" s="23">
        <v>6.105282487276471E-3</v>
      </c>
      <c r="H247" s="23">
        <v>0</v>
      </c>
      <c r="I247" s="23">
        <v>0</v>
      </c>
      <c r="J247" s="23">
        <v>1</v>
      </c>
      <c r="K247" s="23">
        <v>0</v>
      </c>
      <c r="L247" s="23"/>
    </row>
    <row r="248" spans="1:12" x14ac:dyDescent="0.2">
      <c r="A248" s="103" t="str">
        <f t="shared" si="72"/>
        <v>2010_2_2_InEI</v>
      </c>
      <c r="B248" s="23" t="s">
        <v>52</v>
      </c>
      <c r="C248" s="23">
        <v>2</v>
      </c>
      <c r="D248" s="23" t="s">
        <v>107</v>
      </c>
      <c r="E248" s="23">
        <v>0</v>
      </c>
      <c r="F248" s="23">
        <v>0</v>
      </c>
      <c r="G248" s="23">
        <v>1.8433395476640405E-4</v>
      </c>
      <c r="H248" s="23">
        <v>0</v>
      </c>
      <c r="I248" s="23">
        <v>0</v>
      </c>
      <c r="J248" s="23">
        <v>1</v>
      </c>
      <c r="K248" s="23">
        <v>0</v>
      </c>
      <c r="L248" s="23"/>
    </row>
    <row r="249" spans="1:12" x14ac:dyDescent="0.2">
      <c r="A249" s="103" t="str">
        <f t="shared" si="72"/>
        <v>2010_2_2_lagE</v>
      </c>
      <c r="B249" s="23" t="s">
        <v>52</v>
      </c>
      <c r="C249" s="23">
        <v>2</v>
      </c>
      <c r="D249" s="23" t="s">
        <v>226</v>
      </c>
      <c r="E249" s="23">
        <v>0</v>
      </c>
      <c r="F249" s="23">
        <v>0</v>
      </c>
      <c r="G249" s="23">
        <v>0</v>
      </c>
      <c r="H249" s="23">
        <v>1.8433395476640405E-4</v>
      </c>
      <c r="I249" s="23">
        <v>0</v>
      </c>
      <c r="J249" s="23">
        <v>1</v>
      </c>
      <c r="K249" s="23">
        <v>100</v>
      </c>
      <c r="L249" s="23"/>
    </row>
    <row r="250" spans="1:12" x14ac:dyDescent="0.2">
      <c r="A250" s="103" t="str">
        <f t="shared" si="72"/>
        <v>2010_2_3_f4_1</v>
      </c>
      <c r="B250" s="23" t="s">
        <v>52</v>
      </c>
      <c r="C250" s="23">
        <v>3</v>
      </c>
      <c r="D250" s="23" t="s">
        <v>43</v>
      </c>
      <c r="E250" s="23">
        <v>0</v>
      </c>
      <c r="F250" s="23">
        <v>0.12780183613372598</v>
      </c>
      <c r="G250" s="23">
        <v>0.68002771522605243</v>
      </c>
      <c r="H250" s="23">
        <v>0.19542698770136846</v>
      </c>
      <c r="I250" s="23">
        <v>1.9400658236618743E-3</v>
      </c>
      <c r="J250" s="23">
        <v>92</v>
      </c>
      <c r="K250" s="23">
        <v>7.1135619507151473</v>
      </c>
      <c r="L250" s="23"/>
    </row>
    <row r="251" spans="1:12" x14ac:dyDescent="0.2">
      <c r="A251" s="103" t="str">
        <f t="shared" si="72"/>
        <v>2010_2_3_f4_2</v>
      </c>
      <c r="B251" s="23" t="s">
        <v>52</v>
      </c>
      <c r="C251" s="23">
        <v>3</v>
      </c>
      <c r="D251" s="23" t="s">
        <v>44</v>
      </c>
      <c r="E251" s="23">
        <v>0</v>
      </c>
      <c r="F251" s="23">
        <v>7.3553390765463272E-2</v>
      </c>
      <c r="G251" s="23">
        <v>0.57506028020979472</v>
      </c>
      <c r="H251" s="23">
        <v>0.50170158839194401</v>
      </c>
      <c r="I251" s="23">
        <v>0</v>
      </c>
      <c r="J251" s="23">
        <v>94</v>
      </c>
      <c r="K251" s="23">
        <v>37.220074596072791</v>
      </c>
      <c r="L251" s="23"/>
    </row>
    <row r="252" spans="1:12" x14ac:dyDescent="0.2">
      <c r="A252" s="103" t="str">
        <f t="shared" si="72"/>
        <v>2010_2_3_f51_1</v>
      </c>
      <c r="B252" s="23" t="s">
        <v>52</v>
      </c>
      <c r="C252" s="23">
        <v>3</v>
      </c>
      <c r="D252" s="23" t="s">
        <v>310</v>
      </c>
      <c r="E252" s="23">
        <v>0</v>
      </c>
      <c r="F252" s="23">
        <v>4.4323016705913376E-2</v>
      </c>
      <c r="G252" s="23">
        <v>0.66116572697560971</v>
      </c>
      <c r="H252" s="23">
        <v>0.39381045180572838</v>
      </c>
      <c r="I252" s="23">
        <v>1.1021760328149041E-2</v>
      </c>
      <c r="J252" s="23">
        <v>96</v>
      </c>
      <c r="K252" s="23">
        <v>33.461581879562665</v>
      </c>
      <c r="L252" s="23"/>
    </row>
    <row r="253" spans="1:12" x14ac:dyDescent="0.2">
      <c r="A253" s="103" t="str">
        <f t="shared" si="72"/>
        <v>2010_2_3_f51_6</v>
      </c>
      <c r="B253" s="23" t="s">
        <v>52</v>
      </c>
      <c r="C253" s="23">
        <v>3</v>
      </c>
      <c r="D253" s="23" t="s">
        <v>312</v>
      </c>
      <c r="E253" s="23">
        <v>0</v>
      </c>
      <c r="F253" s="23">
        <v>9.4294485424866126E-2</v>
      </c>
      <c r="G253" s="23">
        <v>0.91421624827497316</v>
      </c>
      <c r="H253" s="23">
        <v>0.46890383066266272</v>
      </c>
      <c r="I253" s="23">
        <v>1.0580175582116743E-2</v>
      </c>
      <c r="J253" s="23">
        <v>89</v>
      </c>
      <c r="K253" s="23">
        <v>26.597519855262401</v>
      </c>
      <c r="L253" s="23"/>
    </row>
    <row r="254" spans="1:12" x14ac:dyDescent="0.2">
      <c r="A254" s="103" t="str">
        <f t="shared" si="72"/>
        <v>2010_2_3_f51_7</v>
      </c>
      <c r="B254" s="23" t="s">
        <v>52</v>
      </c>
      <c r="C254" s="23">
        <v>3</v>
      </c>
      <c r="D254" s="23" t="s">
        <v>313</v>
      </c>
      <c r="E254" s="23">
        <v>4.8427229175177333E-2</v>
      </c>
      <c r="F254" s="23">
        <v>0.49593344969732989</v>
      </c>
      <c r="G254" s="23">
        <v>0.68273480150035271</v>
      </c>
      <c r="H254" s="23">
        <v>9.1915178074052067E-3</v>
      </c>
      <c r="I254" s="23">
        <v>0</v>
      </c>
      <c r="J254" s="23">
        <v>90</v>
      </c>
      <c r="K254" s="23">
        <v>-47.205575331561008</v>
      </c>
      <c r="L254" s="23"/>
    </row>
    <row r="255" spans="1:12" x14ac:dyDescent="0.2">
      <c r="A255" s="103" t="str">
        <f t="shared" si="72"/>
        <v>2010_2_3_f52_1</v>
      </c>
      <c r="B255" s="23" t="s">
        <v>52</v>
      </c>
      <c r="C255" s="23">
        <v>3</v>
      </c>
      <c r="D255" s="23" t="s">
        <v>311</v>
      </c>
      <c r="E255" s="23">
        <v>0</v>
      </c>
      <c r="F255" s="23">
        <v>0.10372525132079885</v>
      </c>
      <c r="G255" s="23">
        <v>0.73231698818627455</v>
      </c>
      <c r="H255" s="23">
        <v>0.28862710071264769</v>
      </c>
      <c r="I255" s="23">
        <v>0</v>
      </c>
      <c r="J255" s="23">
        <v>96</v>
      </c>
      <c r="K255" s="23">
        <v>16.440552149819027</v>
      </c>
      <c r="L255" s="23"/>
    </row>
    <row r="256" spans="1:12" x14ac:dyDescent="0.2">
      <c r="A256" s="103" t="str">
        <f t="shared" si="72"/>
        <v>2010_2_3_f52_6</v>
      </c>
      <c r="B256" s="23" t="s">
        <v>52</v>
      </c>
      <c r="C256" s="23">
        <v>3</v>
      </c>
      <c r="D256" s="23" t="s">
        <v>314</v>
      </c>
      <c r="E256" s="23">
        <v>2.3195915931387399E-2</v>
      </c>
      <c r="F256" s="23">
        <v>0.10463315047804717</v>
      </c>
      <c r="G256" s="23">
        <v>0.89243086795045834</v>
      </c>
      <c r="H256" s="23">
        <v>0.42530808755637617</v>
      </c>
      <c r="I256" s="23">
        <v>4.2426718028349603E-2</v>
      </c>
      <c r="J256" s="23">
        <v>89</v>
      </c>
      <c r="K256" s="23">
        <v>24.135605565757583</v>
      </c>
      <c r="L256" s="23"/>
    </row>
    <row r="257" spans="1:12" x14ac:dyDescent="0.2">
      <c r="A257" s="103" t="str">
        <f t="shared" si="72"/>
        <v>2010_2_3_f52_7</v>
      </c>
      <c r="B257" s="23" t="s">
        <v>52</v>
      </c>
      <c r="C257" s="23">
        <v>3</v>
      </c>
      <c r="D257" s="23" t="s">
        <v>315</v>
      </c>
      <c r="E257" s="23">
        <v>4.5549077134474689E-2</v>
      </c>
      <c r="F257" s="23">
        <v>0.41307980837078023</v>
      </c>
      <c r="G257" s="23">
        <v>0.67099936866342336</v>
      </c>
      <c r="H257" s="23">
        <v>5.3552196679912359E-2</v>
      </c>
      <c r="I257" s="23">
        <v>0</v>
      </c>
      <c r="J257" s="23">
        <v>88</v>
      </c>
      <c r="K257" s="23">
        <v>-38.085971217376283</v>
      </c>
      <c r="L257" s="23"/>
    </row>
    <row r="258" spans="1:12" x14ac:dyDescent="0.2">
      <c r="A258" s="103" t="str">
        <f t="shared" si="72"/>
        <v>2010_2_3_f9_1</v>
      </c>
      <c r="B258" s="23" t="s">
        <v>52</v>
      </c>
      <c r="C258" s="23">
        <v>3</v>
      </c>
      <c r="D258" s="23" t="s">
        <v>4</v>
      </c>
      <c r="E258" s="23">
        <v>0</v>
      </c>
      <c r="F258" s="23">
        <v>0.19116577169582541</v>
      </c>
      <c r="G258" s="23">
        <v>0.70382816559847572</v>
      </c>
      <c r="H258" s="23">
        <v>0.11020266759050754</v>
      </c>
      <c r="I258" s="23">
        <v>0</v>
      </c>
      <c r="J258" s="23">
        <v>92</v>
      </c>
      <c r="K258" s="23">
        <v>-8.0544545924521795</v>
      </c>
      <c r="L258" s="23"/>
    </row>
    <row r="259" spans="1:12" x14ac:dyDescent="0.2">
      <c r="A259" s="103" t="str">
        <f t="shared" ref="A259:A322" si="73">CONCATENATE(B259,"_",C259,"_",D259)</f>
        <v>2010_2_3_f9_2</v>
      </c>
      <c r="B259" s="23" t="s">
        <v>52</v>
      </c>
      <c r="C259" s="23">
        <v>3</v>
      </c>
      <c r="D259" s="23" t="s">
        <v>5</v>
      </c>
      <c r="E259" s="23">
        <v>0</v>
      </c>
      <c r="F259" s="23">
        <v>0.10825429010252091</v>
      </c>
      <c r="G259" s="23">
        <v>0.77775956765725862</v>
      </c>
      <c r="H259" s="23">
        <v>0.24819871904723068</v>
      </c>
      <c r="I259" s="23">
        <v>0</v>
      </c>
      <c r="J259" s="23">
        <v>93</v>
      </c>
      <c r="K259" s="23">
        <v>12.338465628610439</v>
      </c>
      <c r="L259" s="23"/>
    </row>
    <row r="260" spans="1:12" x14ac:dyDescent="0.2">
      <c r="A260" s="103" t="str">
        <f t="shared" si="73"/>
        <v>2010_2_3_InEI</v>
      </c>
      <c r="B260" s="23" t="s">
        <v>52</v>
      </c>
      <c r="C260" s="23">
        <v>3</v>
      </c>
      <c r="D260" s="23" t="s">
        <v>107</v>
      </c>
      <c r="E260" s="23">
        <v>0</v>
      </c>
      <c r="F260" s="23">
        <v>5.1915206686360509E-3</v>
      </c>
      <c r="G260" s="23">
        <v>2.4110463060978297E-2</v>
      </c>
      <c r="H260" s="23">
        <v>4.8448267115973548E-3</v>
      </c>
      <c r="I260" s="23">
        <v>0</v>
      </c>
      <c r="J260" s="23">
        <v>92.348233850344911</v>
      </c>
      <c r="K260" s="23">
        <v>-1.0153040725006395</v>
      </c>
      <c r="L260" s="23"/>
    </row>
    <row r="261" spans="1:12" x14ac:dyDescent="0.2">
      <c r="A261" s="103" t="str">
        <f t="shared" si="73"/>
        <v>2010_2_3_lagE</v>
      </c>
      <c r="B261" s="23" t="s">
        <v>52</v>
      </c>
      <c r="C261" s="23">
        <v>3</v>
      </c>
      <c r="D261" s="23" t="s">
        <v>226</v>
      </c>
      <c r="E261" s="23">
        <v>0</v>
      </c>
      <c r="F261" s="23">
        <v>3.7236416154758454E-3</v>
      </c>
      <c r="G261" s="23">
        <v>1.9873134343071485E-2</v>
      </c>
      <c r="H261" s="23">
        <v>1.0749147050912056E-2</v>
      </c>
      <c r="I261" s="23">
        <v>4.7312518171924687E-6</v>
      </c>
      <c r="J261" s="23">
        <v>92.984251134439617</v>
      </c>
      <c r="K261" s="23">
        <v>20.479865930824786</v>
      </c>
      <c r="L261" s="23"/>
    </row>
    <row r="262" spans="1:12" x14ac:dyDescent="0.2">
      <c r="A262" s="103" t="str">
        <f t="shared" si="73"/>
        <v>2010_2_4_f4_1</v>
      </c>
      <c r="B262" s="23" t="s">
        <v>52</v>
      </c>
      <c r="C262" s="23">
        <v>4</v>
      </c>
      <c r="D262" s="23" t="s">
        <v>43</v>
      </c>
      <c r="E262" s="23">
        <v>0</v>
      </c>
      <c r="F262" s="23">
        <v>6.9288065130781229E-2</v>
      </c>
      <c r="G262" s="23">
        <v>0.45782089035163692</v>
      </c>
      <c r="H262" s="23">
        <v>6.6204746232461462E-2</v>
      </c>
      <c r="I262" s="23">
        <v>0</v>
      </c>
      <c r="J262" s="23">
        <v>36</v>
      </c>
      <c r="K262" s="23">
        <v>-0.5196776830550045</v>
      </c>
      <c r="L262" s="23"/>
    </row>
    <row r="263" spans="1:12" x14ac:dyDescent="0.2">
      <c r="A263" s="103" t="str">
        <f t="shared" si="73"/>
        <v>2010_2_4_f4_2</v>
      </c>
      <c r="B263" s="23" t="s">
        <v>52</v>
      </c>
      <c r="C263" s="23">
        <v>4</v>
      </c>
      <c r="D263" s="23" t="s">
        <v>44</v>
      </c>
      <c r="E263" s="23">
        <v>0</v>
      </c>
      <c r="F263" s="23">
        <v>5.2993851989559769E-2</v>
      </c>
      <c r="G263" s="23">
        <v>0.31257214750109347</v>
      </c>
      <c r="H263" s="23">
        <v>0.14535456545707823</v>
      </c>
      <c r="I263" s="23">
        <v>0</v>
      </c>
      <c r="J263" s="23">
        <v>37</v>
      </c>
      <c r="K263" s="23">
        <v>18.07731373603394</v>
      </c>
      <c r="L263" s="23"/>
    </row>
    <row r="264" spans="1:12" x14ac:dyDescent="0.2">
      <c r="A264" s="103" t="str">
        <f t="shared" si="73"/>
        <v>2010_2_4_f51_1</v>
      </c>
      <c r="B264" s="23" t="s">
        <v>52</v>
      </c>
      <c r="C264" s="23">
        <v>4</v>
      </c>
      <c r="D264" s="23" t="s">
        <v>310</v>
      </c>
      <c r="E264" s="23">
        <v>0</v>
      </c>
      <c r="F264" s="23">
        <v>1.0046294681977815E-2</v>
      </c>
      <c r="G264" s="23">
        <v>0.40959487489935109</v>
      </c>
      <c r="H264" s="23">
        <v>0.17454575825180429</v>
      </c>
      <c r="I264" s="23">
        <v>0</v>
      </c>
      <c r="J264" s="23">
        <v>39</v>
      </c>
      <c r="K264" s="23">
        <v>27.684800163766514</v>
      </c>
      <c r="L264" s="23"/>
    </row>
    <row r="265" spans="1:12" x14ac:dyDescent="0.2">
      <c r="A265" s="103" t="str">
        <f t="shared" si="73"/>
        <v>2010_2_4_f51_6</v>
      </c>
      <c r="B265" s="23" t="s">
        <v>52</v>
      </c>
      <c r="C265" s="23">
        <v>4</v>
      </c>
      <c r="D265" s="23" t="s">
        <v>312</v>
      </c>
      <c r="E265" s="23">
        <v>0</v>
      </c>
      <c r="F265" s="23">
        <v>3.5641535885121665E-2</v>
      </c>
      <c r="G265" s="23">
        <v>0.4151547234972614</v>
      </c>
      <c r="H265" s="23">
        <v>0.17701512122508065</v>
      </c>
      <c r="I265" s="23">
        <v>0</v>
      </c>
      <c r="J265" s="23">
        <v>32</v>
      </c>
      <c r="K265" s="23">
        <v>22.518480821925749</v>
      </c>
      <c r="L265" s="23"/>
    </row>
    <row r="266" spans="1:12" x14ac:dyDescent="0.2">
      <c r="A266" s="103" t="str">
        <f t="shared" si="73"/>
        <v>2010_2_4_f51_7</v>
      </c>
      <c r="B266" s="23" t="s">
        <v>52</v>
      </c>
      <c r="C266" s="23">
        <v>4</v>
      </c>
      <c r="D266" s="23" t="s">
        <v>313</v>
      </c>
      <c r="E266" s="23">
        <v>7.4070635421695702E-2</v>
      </c>
      <c r="F266" s="23">
        <v>0.18993946596353103</v>
      </c>
      <c r="G266" s="23">
        <v>0.3052140973743826</v>
      </c>
      <c r="H266" s="23">
        <v>0.1695510082816504</v>
      </c>
      <c r="I266" s="23">
        <v>0</v>
      </c>
      <c r="J266" s="23">
        <v>31</v>
      </c>
      <c r="K266" s="23">
        <v>-22.812044437741914</v>
      </c>
      <c r="L266" s="23"/>
    </row>
    <row r="267" spans="1:12" x14ac:dyDescent="0.2">
      <c r="A267" s="103" t="str">
        <f t="shared" si="73"/>
        <v>2010_2_4_f52_1</v>
      </c>
      <c r="B267" s="23" t="s">
        <v>52</v>
      </c>
      <c r="C267" s="23">
        <v>4</v>
      </c>
      <c r="D267" s="23" t="s">
        <v>311</v>
      </c>
      <c r="E267" s="23">
        <v>0</v>
      </c>
      <c r="F267" s="23">
        <v>4.8447164342235498E-2</v>
      </c>
      <c r="G267" s="23">
        <v>0.4574986117997169</v>
      </c>
      <c r="H267" s="23">
        <v>6.7205220561818366E-2</v>
      </c>
      <c r="I267" s="23">
        <v>0</v>
      </c>
      <c r="J267" s="23">
        <v>38</v>
      </c>
      <c r="K267" s="23">
        <v>3.2727948354729719</v>
      </c>
      <c r="L267" s="23"/>
    </row>
    <row r="268" spans="1:12" x14ac:dyDescent="0.2">
      <c r="A268" s="103" t="str">
        <f t="shared" si="73"/>
        <v>2010_2_4_f52_6</v>
      </c>
      <c r="B268" s="23" t="s">
        <v>52</v>
      </c>
      <c r="C268" s="23">
        <v>4</v>
      </c>
      <c r="D268" s="23" t="s">
        <v>314</v>
      </c>
      <c r="E268" s="23">
        <v>0</v>
      </c>
      <c r="F268" s="23">
        <v>1.1697085811554328E-2</v>
      </c>
      <c r="G268" s="23">
        <v>0.56242641566592788</v>
      </c>
      <c r="H268" s="23">
        <v>7.1283071770243331E-2</v>
      </c>
      <c r="I268" s="23">
        <v>0</v>
      </c>
      <c r="J268" s="23">
        <v>34</v>
      </c>
      <c r="K268" s="23">
        <v>9.2323178022263797</v>
      </c>
      <c r="L268" s="23"/>
    </row>
    <row r="269" spans="1:12" x14ac:dyDescent="0.2">
      <c r="A269" s="103" t="str">
        <f t="shared" si="73"/>
        <v>2010_2_4_f52_7</v>
      </c>
      <c r="B269" s="23" t="s">
        <v>52</v>
      </c>
      <c r="C269" s="23">
        <v>4</v>
      </c>
      <c r="D269" s="23" t="s">
        <v>315</v>
      </c>
      <c r="E269" s="23">
        <v>0</v>
      </c>
      <c r="F269" s="23">
        <v>0.29457421918520443</v>
      </c>
      <c r="G269" s="23">
        <v>0.42958740297842313</v>
      </c>
      <c r="H269" s="23">
        <v>1.8011661157945558E-2</v>
      </c>
      <c r="I269" s="23">
        <v>0</v>
      </c>
      <c r="J269" s="23">
        <v>32</v>
      </c>
      <c r="K269" s="23">
        <v>-37.263879506617634</v>
      </c>
      <c r="L269" s="23"/>
    </row>
    <row r="270" spans="1:12" x14ac:dyDescent="0.2">
      <c r="A270" s="103" t="str">
        <f t="shared" si="73"/>
        <v>2010_2_4_f9_1</v>
      </c>
      <c r="B270" s="23" t="s">
        <v>52</v>
      </c>
      <c r="C270" s="23">
        <v>4</v>
      </c>
      <c r="D270" s="23" t="s">
        <v>4</v>
      </c>
      <c r="E270" s="23">
        <v>0</v>
      </c>
      <c r="F270" s="23">
        <v>0.10569894335700676</v>
      </c>
      <c r="G270" s="23">
        <v>0.44950632253594319</v>
      </c>
      <c r="H270" s="23">
        <v>3.8108435821929673E-2</v>
      </c>
      <c r="I270" s="23">
        <v>0</v>
      </c>
      <c r="J270" s="23">
        <v>36</v>
      </c>
      <c r="K270" s="23">
        <v>-11.392035501576551</v>
      </c>
      <c r="L270" s="23"/>
    </row>
    <row r="271" spans="1:12" x14ac:dyDescent="0.2">
      <c r="A271" s="103" t="str">
        <f t="shared" si="73"/>
        <v>2010_2_4_f9_2</v>
      </c>
      <c r="B271" s="23" t="s">
        <v>52</v>
      </c>
      <c r="C271" s="23">
        <v>4</v>
      </c>
      <c r="D271" s="23" t="s">
        <v>5</v>
      </c>
      <c r="E271" s="23">
        <v>0</v>
      </c>
      <c r="F271" s="23">
        <v>5.1345425717995115E-2</v>
      </c>
      <c r="G271" s="23">
        <v>0.41683205653631383</v>
      </c>
      <c r="H271" s="23">
        <v>4.2743082693422578E-2</v>
      </c>
      <c r="I271" s="23">
        <v>0</v>
      </c>
      <c r="J271" s="23">
        <v>37</v>
      </c>
      <c r="K271" s="23">
        <v>-1.6836948079106149</v>
      </c>
      <c r="L271" s="23"/>
    </row>
    <row r="272" spans="1:12" x14ac:dyDescent="0.2">
      <c r="A272" s="103" t="str">
        <f t="shared" si="73"/>
        <v>2010_2_4_InEI</v>
      </c>
      <c r="B272" s="23" t="s">
        <v>52</v>
      </c>
      <c r="C272" s="23">
        <v>4</v>
      </c>
      <c r="D272" s="23" t="s">
        <v>107</v>
      </c>
      <c r="E272" s="23">
        <v>0</v>
      </c>
      <c r="F272" s="23">
        <v>2.3679871601209506E-3</v>
      </c>
      <c r="G272" s="23">
        <v>1.4173299522149088E-2</v>
      </c>
      <c r="H272" s="23">
        <v>1.2332171825491182E-3</v>
      </c>
      <c r="I272" s="23">
        <v>0</v>
      </c>
      <c r="J272" s="23">
        <v>36.697517368165457</v>
      </c>
      <c r="K272" s="23">
        <v>-6.3842568332827989</v>
      </c>
      <c r="L272" s="23"/>
    </row>
    <row r="273" spans="1:12" x14ac:dyDescent="0.2">
      <c r="A273" s="103" t="str">
        <f t="shared" si="73"/>
        <v>2010_2_4_lagE</v>
      </c>
      <c r="B273" s="23" t="s">
        <v>52</v>
      </c>
      <c r="C273" s="23">
        <v>4</v>
      </c>
      <c r="D273" s="23" t="s">
        <v>226</v>
      </c>
      <c r="E273" s="23">
        <v>0</v>
      </c>
      <c r="F273" s="23">
        <v>1.9525312862380389E-3</v>
      </c>
      <c r="G273" s="23">
        <v>1.2648849067022752E-2</v>
      </c>
      <c r="H273" s="23">
        <v>3.1731235115583663E-3</v>
      </c>
      <c r="I273" s="23">
        <v>0</v>
      </c>
      <c r="J273" s="23">
        <v>36.697517368165457</v>
      </c>
      <c r="K273" s="23">
        <v>6.8670958953528354</v>
      </c>
      <c r="L273" s="23"/>
    </row>
    <row r="274" spans="1:12" x14ac:dyDescent="0.2">
      <c r="A274" s="103" t="str">
        <f t="shared" si="73"/>
        <v>2010_2_5_f4_1</v>
      </c>
      <c r="B274" s="23" t="s">
        <v>52</v>
      </c>
      <c r="C274" s="23">
        <v>5</v>
      </c>
      <c r="D274" s="23" t="s">
        <v>43</v>
      </c>
      <c r="E274" s="23">
        <v>0</v>
      </c>
      <c r="F274" s="23">
        <v>0.10265026849125239</v>
      </c>
      <c r="G274" s="23">
        <v>0.86838732028408105</v>
      </c>
      <c r="H274" s="23">
        <v>0.37768924302788842</v>
      </c>
      <c r="I274" s="23">
        <v>3.2703966741728735E-2</v>
      </c>
      <c r="J274" s="23">
        <v>165</v>
      </c>
      <c r="K274" s="23">
        <v>24.644514106583067</v>
      </c>
      <c r="L274" s="23"/>
    </row>
    <row r="275" spans="1:12" x14ac:dyDescent="0.2">
      <c r="A275" s="103" t="str">
        <f t="shared" si="73"/>
        <v>2010_2_5_f4_2</v>
      </c>
      <c r="B275" s="23" t="s">
        <v>52</v>
      </c>
      <c r="C275" s="23">
        <v>5</v>
      </c>
      <c r="D275" s="23" t="s">
        <v>44</v>
      </c>
      <c r="E275" s="23">
        <v>0</v>
      </c>
      <c r="F275" s="23">
        <v>6.1152035713182951E-2</v>
      </c>
      <c r="G275" s="23">
        <v>1.0858626483776654</v>
      </c>
      <c r="H275" s="23">
        <v>1.1551118149895989</v>
      </c>
      <c r="I275" s="23">
        <v>0.12123564699109252</v>
      </c>
      <c r="J275" s="23">
        <v>173</v>
      </c>
      <c r="K275" s="23">
        <v>55.14780675373099</v>
      </c>
      <c r="L275" s="23"/>
    </row>
    <row r="276" spans="1:12" x14ac:dyDescent="0.2">
      <c r="A276" s="103" t="str">
        <f t="shared" si="73"/>
        <v>2010_2_5_f51_1</v>
      </c>
      <c r="B276" s="23" t="s">
        <v>52</v>
      </c>
      <c r="C276" s="23">
        <v>5</v>
      </c>
      <c r="D276" s="23" t="s">
        <v>310</v>
      </c>
      <c r="E276" s="23">
        <v>0</v>
      </c>
      <c r="F276" s="23">
        <v>6.1015758437641961E-2</v>
      </c>
      <c r="G276" s="23">
        <v>1.0169070149206423</v>
      </c>
      <c r="H276" s="23">
        <v>0.8447337003004538</v>
      </c>
      <c r="I276" s="23">
        <v>5.8366437472612991E-2</v>
      </c>
      <c r="J276" s="23">
        <v>178</v>
      </c>
      <c r="K276" s="23">
        <v>45.453831540685989</v>
      </c>
      <c r="L276" s="23"/>
    </row>
    <row r="277" spans="1:12" x14ac:dyDescent="0.2">
      <c r="A277" s="103" t="str">
        <f t="shared" si="73"/>
        <v>2010_2_5_f51_6</v>
      </c>
      <c r="B277" s="23" t="s">
        <v>52</v>
      </c>
      <c r="C277" s="23">
        <v>5</v>
      </c>
      <c r="D277" s="23" t="s">
        <v>312</v>
      </c>
      <c r="E277" s="23">
        <v>0</v>
      </c>
      <c r="F277" s="23">
        <v>0.2160138976640113</v>
      </c>
      <c r="G277" s="23">
        <v>2.6539532929603538</v>
      </c>
      <c r="H277" s="23">
        <v>1.828921339653472</v>
      </c>
      <c r="I277" s="23">
        <v>0.60381999350342519</v>
      </c>
      <c r="J277" s="23">
        <v>162</v>
      </c>
      <c r="K277" s="23">
        <v>53.19069332864315</v>
      </c>
      <c r="L277" s="23"/>
    </row>
    <row r="278" spans="1:12" x14ac:dyDescent="0.2">
      <c r="A278" s="103" t="str">
        <f t="shared" si="73"/>
        <v>2010_2_5_f51_7</v>
      </c>
      <c r="B278" s="23" t="s">
        <v>52</v>
      </c>
      <c r="C278" s="23">
        <v>5</v>
      </c>
      <c r="D278" s="23" t="s">
        <v>313</v>
      </c>
      <c r="E278" s="23">
        <v>0.20091358116388755</v>
      </c>
      <c r="F278" s="23">
        <v>6.0576373157054251</v>
      </c>
      <c r="G278" s="23">
        <v>5.0300813310060528</v>
      </c>
      <c r="H278" s="23">
        <v>1.7718832398707616</v>
      </c>
      <c r="I278" s="23">
        <v>0</v>
      </c>
      <c r="J278" s="23">
        <v>155</v>
      </c>
      <c r="K278" s="23">
        <v>-35.891242192842654</v>
      </c>
      <c r="L278" s="23"/>
    </row>
    <row r="279" spans="1:12" x14ac:dyDescent="0.2">
      <c r="A279" s="103" t="str">
        <f t="shared" si="73"/>
        <v>2010_2_5_f52_1</v>
      </c>
      <c r="B279" s="23" t="s">
        <v>52</v>
      </c>
      <c r="C279" s="23">
        <v>5</v>
      </c>
      <c r="D279" s="23" t="s">
        <v>311</v>
      </c>
      <c r="E279" s="23">
        <v>0</v>
      </c>
      <c r="F279" s="23">
        <v>0.17054953162956338</v>
      </c>
      <c r="G279" s="23">
        <v>1.1857532767686685</v>
      </c>
      <c r="H279" s="23">
        <v>0.54920415899540742</v>
      </c>
      <c r="I279" s="23">
        <v>6.0203099214605038E-2</v>
      </c>
      <c r="J279" s="23">
        <v>176</v>
      </c>
      <c r="K279" s="23">
        <v>25.388323246274258</v>
      </c>
      <c r="L279" s="23"/>
    </row>
    <row r="280" spans="1:12" x14ac:dyDescent="0.2">
      <c r="A280" s="103" t="str">
        <f t="shared" si="73"/>
        <v>2010_2_5_f52_6</v>
      </c>
      <c r="B280" s="23" t="s">
        <v>52</v>
      </c>
      <c r="C280" s="23">
        <v>5</v>
      </c>
      <c r="D280" s="23" t="s">
        <v>314</v>
      </c>
      <c r="E280" s="23">
        <v>0</v>
      </c>
      <c r="F280" s="23">
        <v>0.29148060976654594</v>
      </c>
      <c r="G280" s="23">
        <v>2.6725731863669644</v>
      </c>
      <c r="H280" s="23">
        <v>1.8731342967019828</v>
      </c>
      <c r="I280" s="23">
        <v>0.44457967350771094</v>
      </c>
      <c r="J280" s="23">
        <v>161</v>
      </c>
      <c r="K280" s="23">
        <v>46.780039245487487</v>
      </c>
      <c r="L280" s="23"/>
    </row>
    <row r="281" spans="1:12" x14ac:dyDescent="0.2">
      <c r="A281" s="103" t="str">
        <f t="shared" si="73"/>
        <v>2010_2_5_f52_7</v>
      </c>
      <c r="B281" s="23" t="s">
        <v>52</v>
      </c>
      <c r="C281" s="23">
        <v>5</v>
      </c>
      <c r="D281" s="23" t="s">
        <v>315</v>
      </c>
      <c r="E281" s="23">
        <v>0.70845248263824412</v>
      </c>
      <c r="F281" s="23">
        <v>6.1379656107252956</v>
      </c>
      <c r="G281" s="23">
        <v>4.208266795409811</v>
      </c>
      <c r="H281" s="23">
        <v>2.3376350874586849</v>
      </c>
      <c r="I281" s="23">
        <v>0</v>
      </c>
      <c r="J281" s="23">
        <v>157</v>
      </c>
      <c r="K281" s="23">
        <v>-38.956920815828525</v>
      </c>
      <c r="L281" s="23"/>
    </row>
    <row r="282" spans="1:12" x14ac:dyDescent="0.2">
      <c r="A282" s="103" t="str">
        <f t="shared" si="73"/>
        <v>2010_2_5_f9_1</v>
      </c>
      <c r="B282" s="23" t="s">
        <v>52</v>
      </c>
      <c r="C282" s="23">
        <v>5</v>
      </c>
      <c r="D282" s="23" t="s">
        <v>4</v>
      </c>
      <c r="E282" s="23">
        <v>0</v>
      </c>
      <c r="F282" s="23">
        <v>0.14605924129568684</v>
      </c>
      <c r="G282" s="23">
        <v>0.90743114498527633</v>
      </c>
      <c r="H282" s="23">
        <v>0.31481032392170444</v>
      </c>
      <c r="I282" s="23">
        <v>0</v>
      </c>
      <c r="J282" s="23">
        <v>164</v>
      </c>
      <c r="K282" s="23">
        <v>12.332894470326103</v>
      </c>
      <c r="L282" s="23"/>
    </row>
    <row r="283" spans="1:12" x14ac:dyDescent="0.2">
      <c r="A283" s="103" t="str">
        <f t="shared" si="73"/>
        <v>2010_2_5_f9_2</v>
      </c>
      <c r="B283" s="23" t="s">
        <v>52</v>
      </c>
      <c r="C283" s="23">
        <v>5</v>
      </c>
      <c r="D283" s="23" t="s">
        <v>5</v>
      </c>
      <c r="E283" s="23">
        <v>0</v>
      </c>
      <c r="F283" s="23">
        <v>0.27215059847345779</v>
      </c>
      <c r="G283" s="23">
        <v>1.3533427057483569</v>
      </c>
      <c r="H283" s="23">
        <v>0.74960658378780509</v>
      </c>
      <c r="I283" s="23">
        <v>3.5776955375440116E-2</v>
      </c>
      <c r="J283" s="23">
        <v>172</v>
      </c>
      <c r="K283" s="23">
        <v>22.772208276486438</v>
      </c>
      <c r="L283" s="23"/>
    </row>
    <row r="284" spans="1:12" x14ac:dyDescent="0.2">
      <c r="A284" s="103" t="str">
        <f t="shared" si="73"/>
        <v>2010_2_5_InEI</v>
      </c>
      <c r="B284" s="23" t="s">
        <v>52</v>
      </c>
      <c r="C284" s="23">
        <v>5</v>
      </c>
      <c r="D284" s="23" t="s">
        <v>107</v>
      </c>
      <c r="E284" s="23">
        <v>0</v>
      </c>
      <c r="F284" s="23">
        <v>5.0312913903137182E-3</v>
      </c>
      <c r="G284" s="23">
        <v>2.6783184151345039E-2</v>
      </c>
      <c r="H284" s="23">
        <v>1.2343902052062603E-2</v>
      </c>
      <c r="I284" s="23">
        <v>4.2783048060326116E-4</v>
      </c>
      <c r="J284" s="23">
        <v>169.67196889411986</v>
      </c>
      <c r="K284" s="23">
        <v>18.32017562323086</v>
      </c>
      <c r="L284" s="23"/>
    </row>
    <row r="285" spans="1:12" x14ac:dyDescent="0.2">
      <c r="A285" s="103" t="str">
        <f t="shared" si="73"/>
        <v>2010_2_5_lagE</v>
      </c>
      <c r="B285" s="23" t="s">
        <v>52</v>
      </c>
      <c r="C285" s="23">
        <v>5</v>
      </c>
      <c r="D285" s="23" t="s">
        <v>226</v>
      </c>
      <c r="E285" s="23">
        <v>0</v>
      </c>
      <c r="F285" s="23">
        <v>1.9228724224514674E-3</v>
      </c>
      <c r="G285" s="23">
        <v>2.3354807739243651E-2</v>
      </c>
      <c r="H285" s="23">
        <v>1.7902529281643952E-2</v>
      </c>
      <c r="I285" s="23">
        <v>1.7340727597637761E-3</v>
      </c>
      <c r="J285" s="23">
        <v>170.67196889411986</v>
      </c>
      <c r="K285" s="23">
        <v>43.299817841409272</v>
      </c>
      <c r="L285" s="23"/>
    </row>
    <row r="286" spans="1:12" x14ac:dyDescent="0.2">
      <c r="A286" s="103" t="str">
        <f t="shared" si="73"/>
        <v>2010_2_6_f4_1</v>
      </c>
      <c r="B286" s="23" t="s">
        <v>52</v>
      </c>
      <c r="C286" s="23">
        <v>6</v>
      </c>
      <c r="D286" s="23" t="s">
        <v>43</v>
      </c>
      <c r="E286" s="23">
        <v>0</v>
      </c>
      <c r="F286" s="23">
        <v>6.4888272994976612E-2</v>
      </c>
      <c r="G286" s="23">
        <v>0.54474276805820199</v>
      </c>
      <c r="H286" s="23">
        <v>0.23973670535250299</v>
      </c>
      <c r="I286" s="23">
        <v>1.3926901091287025E-2</v>
      </c>
      <c r="J286" s="23">
        <v>63</v>
      </c>
      <c r="K286" s="23">
        <v>23.480075444439986</v>
      </c>
      <c r="L286" s="23"/>
    </row>
    <row r="287" spans="1:12" x14ac:dyDescent="0.2">
      <c r="A287" s="103" t="str">
        <f t="shared" si="73"/>
        <v>2010_2_6_f4_2</v>
      </c>
      <c r="B287" s="23" t="s">
        <v>52</v>
      </c>
      <c r="C287" s="23">
        <v>6</v>
      </c>
      <c r="D287" s="23" t="s">
        <v>44</v>
      </c>
      <c r="E287" s="23">
        <v>0</v>
      </c>
      <c r="F287" s="23">
        <v>3.9966705482333595E-2</v>
      </c>
      <c r="G287" s="23">
        <v>0.54636172978637132</v>
      </c>
      <c r="H287" s="23">
        <v>0.15718812923804182</v>
      </c>
      <c r="I287" s="23">
        <v>0</v>
      </c>
      <c r="J287" s="23">
        <v>65</v>
      </c>
      <c r="K287" s="23">
        <v>15.765812000903248</v>
      </c>
      <c r="L287" s="23"/>
    </row>
    <row r="288" spans="1:12" x14ac:dyDescent="0.2">
      <c r="A288" s="103" t="str">
        <f t="shared" si="73"/>
        <v>2010_2_6_f51_1</v>
      </c>
      <c r="B288" s="23" t="s">
        <v>52</v>
      </c>
      <c r="C288" s="23">
        <v>6</v>
      </c>
      <c r="D288" s="23" t="s">
        <v>310</v>
      </c>
      <c r="E288" s="23">
        <v>0</v>
      </c>
      <c r="F288" s="23">
        <v>7.1911716337945186E-2</v>
      </c>
      <c r="G288" s="23">
        <v>0.52126307812780182</v>
      </c>
      <c r="H288" s="23">
        <v>0.24353909654575112</v>
      </c>
      <c r="I288" s="23">
        <v>0</v>
      </c>
      <c r="J288" s="23">
        <v>66</v>
      </c>
      <c r="K288" s="23">
        <v>20.512074922089159</v>
      </c>
      <c r="L288" s="23"/>
    </row>
    <row r="289" spans="1:12" x14ac:dyDescent="0.2">
      <c r="A289" s="103" t="str">
        <f t="shared" si="73"/>
        <v>2010_2_6_f51_6</v>
      </c>
      <c r="B289" s="23" t="s">
        <v>52</v>
      </c>
      <c r="C289" s="23">
        <v>6</v>
      </c>
      <c r="D289" s="23" t="s">
        <v>312</v>
      </c>
      <c r="E289" s="23">
        <v>0</v>
      </c>
      <c r="F289" s="23">
        <v>3.3049826461662386E-2</v>
      </c>
      <c r="G289" s="23">
        <v>0.46042663314990445</v>
      </c>
      <c r="H289" s="23">
        <v>0.14026818828319007</v>
      </c>
      <c r="I289" s="23">
        <v>9.9127845860629913E-5</v>
      </c>
      <c r="J289" s="23">
        <v>61</v>
      </c>
      <c r="K289" s="23">
        <v>16.94686003467298</v>
      </c>
      <c r="L289" s="23"/>
    </row>
    <row r="290" spans="1:12" x14ac:dyDescent="0.2">
      <c r="A290" s="103" t="str">
        <f t="shared" si="73"/>
        <v>2010_2_6_f51_7</v>
      </c>
      <c r="B290" s="23" t="s">
        <v>52</v>
      </c>
      <c r="C290" s="23">
        <v>6</v>
      </c>
      <c r="D290" s="23" t="s">
        <v>313</v>
      </c>
      <c r="E290" s="23">
        <v>9.0615367475025063E-3</v>
      </c>
      <c r="F290" s="23">
        <v>0.15824265607011551</v>
      </c>
      <c r="G290" s="23">
        <v>0.23088349983288148</v>
      </c>
      <c r="H290" s="23">
        <v>3.3609388346269543E-3</v>
      </c>
      <c r="I290" s="23">
        <v>0</v>
      </c>
      <c r="J290" s="23">
        <v>62</v>
      </c>
      <c r="K290" s="23">
        <v>-43.084393063583818</v>
      </c>
      <c r="L290" s="23"/>
    </row>
    <row r="291" spans="1:12" x14ac:dyDescent="0.2">
      <c r="A291" s="103" t="str">
        <f t="shared" si="73"/>
        <v>2010_2_6_f52_1</v>
      </c>
      <c r="B291" s="23" t="s">
        <v>52</v>
      </c>
      <c r="C291" s="23">
        <v>6</v>
      </c>
      <c r="D291" s="23" t="s">
        <v>311</v>
      </c>
      <c r="E291" s="23">
        <v>0</v>
      </c>
      <c r="F291" s="23">
        <v>0.1238068253056604</v>
      </c>
      <c r="G291" s="23">
        <v>0.4506719526474704</v>
      </c>
      <c r="H291" s="23">
        <v>0.23798624256457657</v>
      </c>
      <c r="I291" s="23">
        <v>0</v>
      </c>
      <c r="J291" s="23">
        <v>65</v>
      </c>
      <c r="K291" s="23">
        <v>14.053456379717172</v>
      </c>
      <c r="L291" s="23"/>
    </row>
    <row r="292" spans="1:12" x14ac:dyDescent="0.2">
      <c r="A292" s="103" t="str">
        <f t="shared" si="73"/>
        <v>2010_2_6_f52_6</v>
      </c>
      <c r="B292" s="23" t="s">
        <v>52</v>
      </c>
      <c r="C292" s="23">
        <v>6</v>
      </c>
      <c r="D292" s="23" t="s">
        <v>314</v>
      </c>
      <c r="E292" s="23">
        <v>0</v>
      </c>
      <c r="F292" s="23">
        <v>2.3878108827474456E-2</v>
      </c>
      <c r="G292" s="23">
        <v>0.51352935835317481</v>
      </c>
      <c r="H292" s="23">
        <v>7.8982658423177102E-2</v>
      </c>
      <c r="I292" s="23">
        <v>1.7453650136791093E-2</v>
      </c>
      <c r="J292" s="23">
        <v>61</v>
      </c>
      <c r="K292" s="23">
        <v>14.200951924488034</v>
      </c>
      <c r="L292" s="23"/>
    </row>
    <row r="293" spans="1:12" x14ac:dyDescent="0.2">
      <c r="A293" s="103" t="str">
        <f t="shared" si="73"/>
        <v>2010_2_6_f52_7</v>
      </c>
      <c r="B293" s="23" t="s">
        <v>52</v>
      </c>
      <c r="C293" s="23">
        <v>6</v>
      </c>
      <c r="D293" s="23" t="s">
        <v>315</v>
      </c>
      <c r="E293" s="23">
        <v>1.281241876183756E-3</v>
      </c>
      <c r="F293" s="23">
        <v>0.1663757566754559</v>
      </c>
      <c r="G293" s="23">
        <v>0.22239759349351954</v>
      </c>
      <c r="H293" s="23">
        <v>7.594607642886322E-3</v>
      </c>
      <c r="I293" s="23">
        <v>0</v>
      </c>
      <c r="J293" s="23">
        <v>61</v>
      </c>
      <c r="K293" s="23">
        <v>-40.574363763717017</v>
      </c>
      <c r="L293" s="23"/>
    </row>
    <row r="294" spans="1:12" x14ac:dyDescent="0.2">
      <c r="A294" s="103" t="str">
        <f t="shared" si="73"/>
        <v>2010_2_6_f9_1</v>
      </c>
      <c r="B294" s="23" t="s">
        <v>52</v>
      </c>
      <c r="C294" s="23">
        <v>6</v>
      </c>
      <c r="D294" s="23" t="s">
        <v>4</v>
      </c>
      <c r="E294" s="23">
        <v>0</v>
      </c>
      <c r="F294" s="23">
        <v>7.6009007448467003E-2</v>
      </c>
      <c r="G294" s="23">
        <v>0.63277325480685953</v>
      </c>
      <c r="H294" s="23">
        <v>0.1405854841503551</v>
      </c>
      <c r="I294" s="23">
        <v>1.3926901091287025E-2</v>
      </c>
      <c r="J294" s="23">
        <v>63</v>
      </c>
      <c r="K294" s="23">
        <v>10.706689674545526</v>
      </c>
      <c r="L294" s="23"/>
    </row>
    <row r="295" spans="1:12" x14ac:dyDescent="0.2">
      <c r="A295" s="103" t="str">
        <f t="shared" si="73"/>
        <v>2010_2_6_f9_2</v>
      </c>
      <c r="B295" s="23" t="s">
        <v>52</v>
      </c>
      <c r="C295" s="23">
        <v>6</v>
      </c>
      <c r="D295" s="23" t="s">
        <v>5</v>
      </c>
      <c r="E295" s="23">
        <v>0</v>
      </c>
      <c r="F295" s="23">
        <v>0.11822116376299975</v>
      </c>
      <c r="G295" s="23">
        <v>0.52438271283217608</v>
      </c>
      <c r="H295" s="23">
        <v>8.9213440345327424E-2</v>
      </c>
      <c r="I295" s="23">
        <v>0</v>
      </c>
      <c r="J295" s="23">
        <v>63</v>
      </c>
      <c r="K295" s="23">
        <v>-3.9637929775896046</v>
      </c>
      <c r="L295" s="23"/>
    </row>
    <row r="296" spans="1:12" x14ac:dyDescent="0.2">
      <c r="A296" s="103" t="str">
        <f t="shared" si="73"/>
        <v>2010_2_6_InEI</v>
      </c>
      <c r="B296" s="23" t="s">
        <v>52</v>
      </c>
      <c r="C296" s="23">
        <v>6</v>
      </c>
      <c r="D296" s="23" t="s">
        <v>107</v>
      </c>
      <c r="E296" s="23">
        <v>0</v>
      </c>
      <c r="F296" s="23">
        <v>4.0819505294573E-3</v>
      </c>
      <c r="G296" s="23">
        <v>1.9514321782477494E-2</v>
      </c>
      <c r="H296" s="23">
        <v>3.3449938715422942E-3</v>
      </c>
      <c r="I296" s="23">
        <v>1.764801540911588E-4</v>
      </c>
      <c r="J296" s="23">
        <v>62.877607543367937</v>
      </c>
      <c r="K296" s="23">
        <v>-1.4160334157293497</v>
      </c>
      <c r="L296" s="23"/>
    </row>
    <row r="297" spans="1:12" x14ac:dyDescent="0.2">
      <c r="A297" s="103" t="str">
        <f t="shared" si="73"/>
        <v>2010_2_6_lagE</v>
      </c>
      <c r="B297" s="23" t="s">
        <v>52</v>
      </c>
      <c r="C297" s="23">
        <v>6</v>
      </c>
      <c r="D297" s="23" t="s">
        <v>226</v>
      </c>
      <c r="E297" s="23">
        <v>0</v>
      </c>
      <c r="F297" s="23">
        <v>2.1916097806451949E-3</v>
      </c>
      <c r="G297" s="23">
        <v>1.8709925613075547E-2</v>
      </c>
      <c r="H297" s="23">
        <v>6.1161250952593213E-3</v>
      </c>
      <c r="I297" s="23">
        <v>1.764801540911588E-4</v>
      </c>
      <c r="J297" s="23">
        <v>63.947246687806484</v>
      </c>
      <c r="K297" s="23">
        <v>15.729401708034112</v>
      </c>
      <c r="L297" s="23"/>
    </row>
    <row r="298" spans="1:12" x14ac:dyDescent="0.2">
      <c r="A298" s="103" t="str">
        <f t="shared" si="73"/>
        <v>2010_2_7_f4_1</v>
      </c>
      <c r="B298" s="23" t="s">
        <v>52</v>
      </c>
      <c r="C298" s="23">
        <v>7</v>
      </c>
      <c r="D298" s="23" t="s">
        <v>43</v>
      </c>
      <c r="E298" s="23">
        <v>0</v>
      </c>
      <c r="F298" s="23">
        <v>8.1413476528667938E-3</v>
      </c>
      <c r="G298" s="23">
        <v>9.2742075177550662E-2</v>
      </c>
      <c r="H298" s="23">
        <v>8.4635371557249262E-2</v>
      </c>
      <c r="I298" s="23">
        <v>5.4044690802009356E-3</v>
      </c>
      <c r="J298" s="23">
        <v>38</v>
      </c>
      <c r="K298" s="23">
        <v>45.72672836145891</v>
      </c>
      <c r="L298" s="23"/>
    </row>
    <row r="299" spans="1:12" x14ac:dyDescent="0.2">
      <c r="A299" s="103" t="str">
        <f t="shared" si="73"/>
        <v>2010_2_7_f4_2</v>
      </c>
      <c r="B299" s="23" t="s">
        <v>52</v>
      </c>
      <c r="C299" s="23">
        <v>7</v>
      </c>
      <c r="D299" s="23" t="s">
        <v>44</v>
      </c>
      <c r="E299" s="23">
        <v>0</v>
      </c>
      <c r="F299" s="23">
        <v>1.5247943011972985E-2</v>
      </c>
      <c r="G299" s="23">
        <v>0.13247993579118553</v>
      </c>
      <c r="H299" s="23">
        <v>0.21957648465489826</v>
      </c>
      <c r="I299" s="23">
        <v>2.8313247534744634E-2</v>
      </c>
      <c r="J299" s="23">
        <v>40</v>
      </c>
      <c r="K299" s="23">
        <v>65.961430801209403</v>
      </c>
      <c r="L299" s="23"/>
    </row>
    <row r="300" spans="1:12" x14ac:dyDescent="0.2">
      <c r="A300" s="103" t="str">
        <f t="shared" si="73"/>
        <v>2010_2_7_f51_1</v>
      </c>
      <c r="B300" s="23" t="s">
        <v>52</v>
      </c>
      <c r="C300" s="23">
        <v>7</v>
      </c>
      <c r="D300" s="23" t="s">
        <v>310</v>
      </c>
      <c r="E300" s="23">
        <v>2.5221047688517889E-3</v>
      </c>
      <c r="F300" s="23">
        <v>8.5514920670660467E-4</v>
      </c>
      <c r="G300" s="23">
        <v>0.18272879729669284</v>
      </c>
      <c r="H300" s="23">
        <v>0.10748214433337011</v>
      </c>
      <c r="I300" s="23">
        <v>5.5163493242556781E-2</v>
      </c>
      <c r="J300" s="23">
        <v>42</v>
      </c>
      <c r="K300" s="23">
        <v>60.762364412900119</v>
      </c>
      <c r="L300" s="23"/>
    </row>
    <row r="301" spans="1:12" x14ac:dyDescent="0.2">
      <c r="A301" s="103" t="str">
        <f t="shared" si="73"/>
        <v>2010_2_7_f51_6</v>
      </c>
      <c r="B301" s="23" t="s">
        <v>52</v>
      </c>
      <c r="C301" s="23">
        <v>7</v>
      </c>
      <c r="D301" s="23" t="s">
        <v>312</v>
      </c>
      <c r="E301" s="23">
        <v>0</v>
      </c>
      <c r="F301" s="23">
        <v>2.9738353758188972E-4</v>
      </c>
      <c r="G301" s="23">
        <v>2.6561070247219348E-2</v>
      </c>
      <c r="H301" s="23">
        <v>5.1872078340033198E-2</v>
      </c>
      <c r="I301" s="23">
        <v>1.2194151940442434E-2</v>
      </c>
      <c r="J301" s="23">
        <v>36</v>
      </c>
      <c r="K301" s="23">
        <v>83.544968524499509</v>
      </c>
      <c r="L301" s="23"/>
    </row>
    <row r="302" spans="1:12" x14ac:dyDescent="0.2">
      <c r="A302" s="103" t="str">
        <f t="shared" si="73"/>
        <v>2010_2_7_f51_7</v>
      </c>
      <c r="B302" s="23" t="s">
        <v>52</v>
      </c>
      <c r="C302" s="23">
        <v>7</v>
      </c>
      <c r="D302" s="23" t="s">
        <v>313</v>
      </c>
      <c r="E302" s="23">
        <v>2.2282467411891411E-4</v>
      </c>
      <c r="F302" s="23">
        <v>1.221821963085379E-2</v>
      </c>
      <c r="G302" s="23">
        <v>1.6507594607642888E-2</v>
      </c>
      <c r="H302" s="23">
        <v>7.0561146804322796E-4</v>
      </c>
      <c r="I302" s="23">
        <v>0</v>
      </c>
      <c r="J302" s="23">
        <v>36</v>
      </c>
      <c r="K302" s="23">
        <v>-40.325610519724485</v>
      </c>
      <c r="L302" s="23"/>
    </row>
    <row r="303" spans="1:12" x14ac:dyDescent="0.2">
      <c r="A303" s="103" t="str">
        <f t="shared" si="73"/>
        <v>2010_2_7_f52_1</v>
      </c>
      <c r="B303" s="23" t="s">
        <v>52</v>
      </c>
      <c r="C303" s="23">
        <v>7</v>
      </c>
      <c r="D303" s="23" t="s">
        <v>311</v>
      </c>
      <c r="E303" s="23">
        <v>0</v>
      </c>
      <c r="F303" s="23">
        <v>1.1694645332419889E-2</v>
      </c>
      <c r="G303" s="23">
        <v>0.17128654458406534</v>
      </c>
      <c r="H303" s="23">
        <v>0.12544545132639051</v>
      </c>
      <c r="I303" s="23">
        <v>7.8306718294127026E-3</v>
      </c>
      <c r="J303" s="23">
        <v>41</v>
      </c>
      <c r="K303" s="23">
        <v>40.919891589420935</v>
      </c>
      <c r="L303" s="23"/>
    </row>
    <row r="304" spans="1:12" x14ac:dyDescent="0.2">
      <c r="A304" s="103" t="str">
        <f t="shared" si="73"/>
        <v>2010_2_7_f52_6</v>
      </c>
      <c r="B304" s="23" t="s">
        <v>52</v>
      </c>
      <c r="C304" s="23">
        <v>7</v>
      </c>
      <c r="D304" s="23" t="s">
        <v>314</v>
      </c>
      <c r="E304" s="23">
        <v>0</v>
      </c>
      <c r="F304" s="23">
        <v>2.9738353758188972E-4</v>
      </c>
      <c r="G304" s="23">
        <v>2.5792829441799468E-2</v>
      </c>
      <c r="H304" s="23">
        <v>7.702862302633795E-2</v>
      </c>
      <c r="I304" s="23">
        <v>0</v>
      </c>
      <c r="J304" s="23">
        <v>37</v>
      </c>
      <c r="K304" s="23">
        <v>74.410498082523247</v>
      </c>
      <c r="L304" s="23"/>
    </row>
    <row r="305" spans="1:12" x14ac:dyDescent="0.2">
      <c r="A305" s="103" t="str">
        <f t="shared" si="73"/>
        <v>2010_2_7_f52_7</v>
      </c>
      <c r="B305" s="23" t="s">
        <v>52</v>
      </c>
      <c r="C305" s="23">
        <v>7</v>
      </c>
      <c r="D305" s="23" t="s">
        <v>315</v>
      </c>
      <c r="E305" s="23">
        <v>2.2282467411891411E-4</v>
      </c>
      <c r="F305" s="23">
        <v>8.3930627251457644E-3</v>
      </c>
      <c r="G305" s="23">
        <v>1.9608571322464442E-2</v>
      </c>
      <c r="H305" s="23">
        <v>1.4297916589296987E-3</v>
      </c>
      <c r="I305" s="23">
        <v>0</v>
      </c>
      <c r="J305" s="23">
        <v>36</v>
      </c>
      <c r="K305" s="23">
        <v>-24.984345648090166</v>
      </c>
      <c r="L305" s="23"/>
    </row>
    <row r="306" spans="1:12" x14ac:dyDescent="0.2">
      <c r="A306" s="103" t="str">
        <f t="shared" si="73"/>
        <v>2010_2_7_f9_1</v>
      </c>
      <c r="B306" s="23" t="s">
        <v>52</v>
      </c>
      <c r="C306" s="23">
        <v>7</v>
      </c>
      <c r="D306" s="23" t="s">
        <v>4</v>
      </c>
      <c r="E306" s="23">
        <v>0</v>
      </c>
      <c r="F306" s="23">
        <v>7.6563311969513256E-3</v>
      </c>
      <c r="G306" s="23">
        <v>7.4138229689935914E-2</v>
      </c>
      <c r="H306" s="23">
        <v>0.1037242335007795</v>
      </c>
      <c r="I306" s="23">
        <v>5.4044690802009356E-3</v>
      </c>
      <c r="J306" s="23">
        <v>38</v>
      </c>
      <c r="K306" s="23">
        <v>55.978951188532022</v>
      </c>
      <c r="L306" s="23"/>
    </row>
    <row r="307" spans="1:12" x14ac:dyDescent="0.2">
      <c r="A307" s="103" t="str">
        <f t="shared" si="73"/>
        <v>2010_2_7_f9_2</v>
      </c>
      <c r="B307" s="23" t="s">
        <v>52</v>
      </c>
      <c r="C307" s="23">
        <v>7</v>
      </c>
      <c r="D307" s="23" t="s">
        <v>5</v>
      </c>
      <c r="E307" s="23">
        <v>0</v>
      </c>
      <c r="F307" s="23">
        <v>4.2508029317662429E-3</v>
      </c>
      <c r="G307" s="23">
        <v>0.16290713738714963</v>
      </c>
      <c r="H307" s="23">
        <v>0.20014642313914091</v>
      </c>
      <c r="I307" s="23">
        <v>0</v>
      </c>
      <c r="J307" s="23">
        <v>39</v>
      </c>
      <c r="K307" s="23">
        <v>53.333322360529046</v>
      </c>
      <c r="L307" s="23"/>
    </row>
    <row r="308" spans="1:12" x14ac:dyDescent="0.2">
      <c r="A308" s="103" t="str">
        <f t="shared" si="73"/>
        <v>2010_2_7_InEI</v>
      </c>
      <c r="B308" s="23" t="s">
        <v>52</v>
      </c>
      <c r="C308" s="23">
        <v>7</v>
      </c>
      <c r="D308" s="23" t="s">
        <v>107</v>
      </c>
      <c r="E308" s="23">
        <v>0</v>
      </c>
      <c r="F308" s="23">
        <v>5.5752507486419333E-5</v>
      </c>
      <c r="G308" s="23">
        <v>2.2728605890116587E-3</v>
      </c>
      <c r="H308" s="23">
        <v>5.6858317235178113E-3</v>
      </c>
      <c r="I308" s="23">
        <v>4.2320623779261447E-5</v>
      </c>
      <c r="J308" s="23">
        <v>38.598173670815285</v>
      </c>
      <c r="K308" s="23">
        <v>70.930704182173486</v>
      </c>
      <c r="L308" s="23"/>
    </row>
    <row r="309" spans="1:12" x14ac:dyDescent="0.2">
      <c r="A309" s="103" t="str">
        <f t="shared" si="73"/>
        <v>2010_2_7_lagE</v>
      </c>
      <c r="B309" s="23" t="s">
        <v>52</v>
      </c>
      <c r="C309" s="23">
        <v>7</v>
      </c>
      <c r="D309" s="23" t="s">
        <v>226</v>
      </c>
      <c r="E309" s="23">
        <v>0</v>
      </c>
      <c r="F309" s="23">
        <v>1.3729721965830704E-4</v>
      </c>
      <c r="G309" s="23">
        <v>1.9950366062148452E-3</v>
      </c>
      <c r="H309" s="23">
        <v>5.8821109941427363E-3</v>
      </c>
      <c r="I309" s="23">
        <v>7.1239356837336624E-4</v>
      </c>
      <c r="J309" s="23">
        <v>39.19634734163057</v>
      </c>
      <c r="K309" s="23">
        <v>82.155765835770026</v>
      </c>
      <c r="L309" s="23"/>
    </row>
    <row r="310" spans="1:12" x14ac:dyDescent="0.2">
      <c r="A310" s="103" t="str">
        <f t="shared" si="73"/>
        <v>2010_2_8_f4_1</v>
      </c>
      <c r="B310" s="23" t="s">
        <v>52</v>
      </c>
      <c r="C310" s="23">
        <v>8</v>
      </c>
      <c r="D310" s="23" t="s">
        <v>43</v>
      </c>
      <c r="E310" s="23">
        <v>0</v>
      </c>
      <c r="F310" s="23">
        <v>0</v>
      </c>
      <c r="G310" s="23">
        <v>0.26190888619435299</v>
      </c>
      <c r="H310" s="23">
        <v>9.2326346786765975E-2</v>
      </c>
      <c r="I310" s="23">
        <v>0</v>
      </c>
      <c r="J310" s="23">
        <v>13</v>
      </c>
      <c r="K310" s="23">
        <v>26.063569682151588</v>
      </c>
      <c r="L310" s="23"/>
    </row>
    <row r="311" spans="1:12" x14ac:dyDescent="0.2">
      <c r="A311" s="103" t="str">
        <f t="shared" si="73"/>
        <v>2010_2_8_f4_2</v>
      </c>
      <c r="B311" s="23" t="s">
        <v>52</v>
      </c>
      <c r="C311" s="23">
        <v>8</v>
      </c>
      <c r="D311" s="23" t="s">
        <v>44</v>
      </c>
      <c r="E311" s="23">
        <v>0</v>
      </c>
      <c r="F311" s="23">
        <v>0</v>
      </c>
      <c r="G311" s="23">
        <v>0.12732101397355877</v>
      </c>
      <c r="H311" s="23">
        <v>0.11041087113606146</v>
      </c>
      <c r="I311" s="23">
        <v>0</v>
      </c>
      <c r="J311" s="23">
        <v>13</v>
      </c>
      <c r="K311" s="23">
        <v>46.443442403676755</v>
      </c>
      <c r="L311" s="23"/>
    </row>
    <row r="312" spans="1:12" x14ac:dyDescent="0.2">
      <c r="A312" s="103" t="str">
        <f t="shared" si="73"/>
        <v>2010_2_8_f51_1</v>
      </c>
      <c r="B312" s="23" t="s">
        <v>52</v>
      </c>
      <c r="C312" s="23">
        <v>8</v>
      </c>
      <c r="D312" s="23" t="s">
        <v>310</v>
      </c>
      <c r="E312" s="23">
        <v>0</v>
      </c>
      <c r="F312" s="23">
        <v>6.1871848245330721E-2</v>
      </c>
      <c r="G312" s="23">
        <v>0.19100858492342279</v>
      </c>
      <c r="H312" s="23">
        <v>3.0935924122665361E-2</v>
      </c>
      <c r="I312" s="23">
        <v>1.9012793145141177E-2</v>
      </c>
      <c r="J312" s="23">
        <v>14</v>
      </c>
      <c r="K312" s="23">
        <v>2.3411425740872365</v>
      </c>
      <c r="L312" s="23"/>
    </row>
    <row r="313" spans="1:12" x14ac:dyDescent="0.2">
      <c r="A313" s="103" t="str">
        <f t="shared" si="73"/>
        <v>2010_2_8_f51_6</v>
      </c>
      <c r="B313" s="23" t="s">
        <v>52</v>
      </c>
      <c r="C313" s="23">
        <v>8</v>
      </c>
      <c r="D313" s="23" t="s">
        <v>312</v>
      </c>
      <c r="E313" s="23">
        <v>0</v>
      </c>
      <c r="F313" s="23">
        <v>3.1473091060749997E-2</v>
      </c>
      <c r="G313" s="23">
        <v>3.6008190008873814E-2</v>
      </c>
      <c r="H313" s="23">
        <v>4.9340885277128536E-2</v>
      </c>
      <c r="I313" s="23">
        <v>0</v>
      </c>
      <c r="J313" s="23">
        <v>10</v>
      </c>
      <c r="K313" s="23">
        <v>15.294866355536696</v>
      </c>
      <c r="L313" s="23"/>
    </row>
    <row r="314" spans="1:12" x14ac:dyDescent="0.2">
      <c r="A314" s="103" t="str">
        <f t="shared" si="73"/>
        <v>2010_2_8_f51_7</v>
      </c>
      <c r="B314" s="23" t="s">
        <v>52</v>
      </c>
      <c r="C314" s="23">
        <v>8</v>
      </c>
      <c r="D314" s="23" t="s">
        <v>313</v>
      </c>
      <c r="E314" s="23">
        <v>0</v>
      </c>
      <c r="F314" s="23">
        <v>3.5132023619415455E-2</v>
      </c>
      <c r="G314" s="23">
        <v>5.1862442901177253E-2</v>
      </c>
      <c r="H314" s="23">
        <v>2.1613993389534666E-2</v>
      </c>
      <c r="I314" s="23">
        <v>0</v>
      </c>
      <c r="J314" s="23">
        <v>10</v>
      </c>
      <c r="K314" s="23">
        <v>-12.446572063600616</v>
      </c>
      <c r="L314" s="23"/>
    </row>
    <row r="315" spans="1:12" x14ac:dyDescent="0.2">
      <c r="A315" s="103" t="str">
        <f t="shared" si="73"/>
        <v>2010_2_8_f52_1</v>
      </c>
      <c r="B315" s="23" t="s">
        <v>52</v>
      </c>
      <c r="C315" s="23">
        <v>8</v>
      </c>
      <c r="D315" s="23" t="s">
        <v>311</v>
      </c>
      <c r="E315" s="23">
        <v>0</v>
      </c>
      <c r="F315" s="23">
        <v>3.0935924122665361E-2</v>
      </c>
      <c r="G315" s="23">
        <v>0.21509891765489772</v>
      </c>
      <c r="H315" s="23">
        <v>4.9948717267806537E-2</v>
      </c>
      <c r="I315" s="23">
        <v>0</v>
      </c>
      <c r="J315" s="23">
        <v>13</v>
      </c>
      <c r="K315" s="23">
        <v>6.4235977182188071</v>
      </c>
      <c r="L315" s="23"/>
    </row>
    <row r="316" spans="1:12" x14ac:dyDescent="0.2">
      <c r="A316" s="103" t="str">
        <f t="shared" si="73"/>
        <v>2010_2_8_f52_6</v>
      </c>
      <c r="B316" s="23" t="s">
        <v>52</v>
      </c>
      <c r="C316" s="23">
        <v>8</v>
      </c>
      <c r="D316" s="23" t="s">
        <v>314</v>
      </c>
      <c r="E316" s="23">
        <v>0</v>
      </c>
      <c r="F316" s="23">
        <v>9.0701978962476389E-3</v>
      </c>
      <c r="G316" s="23">
        <v>6.2946182121499994E-2</v>
      </c>
      <c r="H316" s="23">
        <v>2.240289316450236E-2</v>
      </c>
      <c r="I316" s="23">
        <v>0</v>
      </c>
      <c r="J316" s="23">
        <v>9</v>
      </c>
      <c r="K316" s="23">
        <v>14.120734908136482</v>
      </c>
      <c r="L316" s="23"/>
    </row>
    <row r="317" spans="1:12" x14ac:dyDescent="0.2">
      <c r="A317" s="103" t="str">
        <f t="shared" si="73"/>
        <v>2010_2_8_f52_7</v>
      </c>
      <c r="B317" s="23" t="s">
        <v>52</v>
      </c>
      <c r="C317" s="23">
        <v>8</v>
      </c>
      <c r="D317" s="23" t="s">
        <v>315</v>
      </c>
      <c r="E317" s="23">
        <v>0</v>
      </c>
      <c r="F317" s="23">
        <v>3.1752516061945256E-2</v>
      </c>
      <c r="G317" s="23">
        <v>5.5241950458647451E-2</v>
      </c>
      <c r="H317" s="23">
        <v>2.1613993389534666E-2</v>
      </c>
      <c r="I317" s="23">
        <v>0</v>
      </c>
      <c r="J317" s="23">
        <v>10</v>
      </c>
      <c r="K317" s="23">
        <v>-9.3349290477004612</v>
      </c>
      <c r="L317" s="23"/>
    </row>
    <row r="318" spans="1:12" x14ac:dyDescent="0.2">
      <c r="A318" s="103" t="str">
        <f t="shared" si="73"/>
        <v>2010_2_8_f9_1</v>
      </c>
      <c r="B318" s="23" t="s">
        <v>52</v>
      </c>
      <c r="C318" s="23">
        <v>8</v>
      </c>
      <c r="D318" s="23" t="s">
        <v>4</v>
      </c>
      <c r="E318" s="23">
        <v>0</v>
      </c>
      <c r="F318" s="23">
        <v>5.8929499393729427E-2</v>
      </c>
      <c r="G318" s="23">
        <v>0.15717997574917719</v>
      </c>
      <c r="H318" s="23">
        <v>0.14339165078815175</v>
      </c>
      <c r="I318" s="23">
        <v>0</v>
      </c>
      <c r="J318" s="23">
        <v>14</v>
      </c>
      <c r="K318" s="23">
        <v>23.494266165558447</v>
      </c>
      <c r="L318" s="23"/>
    </row>
    <row r="319" spans="1:12" x14ac:dyDescent="0.2">
      <c r="A319" s="103" t="str">
        <f t="shared" si="73"/>
        <v>2010_2_8_f9_2</v>
      </c>
      <c r="B319" s="23" t="s">
        <v>52</v>
      </c>
      <c r="C319" s="23">
        <v>8</v>
      </c>
      <c r="D319" s="23" t="s">
        <v>5</v>
      </c>
      <c r="E319" s="23">
        <v>0</v>
      </c>
      <c r="F319" s="23">
        <v>2.8475000852294173E-2</v>
      </c>
      <c r="G319" s="23">
        <v>0.13574630380600031</v>
      </c>
      <c r="H319" s="23">
        <v>8.1935870283767309E-2</v>
      </c>
      <c r="I319" s="23">
        <v>0</v>
      </c>
      <c r="J319" s="23">
        <v>14</v>
      </c>
      <c r="K319" s="23">
        <v>21.71818450713706</v>
      </c>
      <c r="L319" s="23"/>
    </row>
    <row r="320" spans="1:12" x14ac:dyDescent="0.2">
      <c r="A320" s="103" t="str">
        <f t="shared" si="73"/>
        <v>2010_2_8_InEI</v>
      </c>
      <c r="B320" s="23" t="s">
        <v>52</v>
      </c>
      <c r="C320" s="23">
        <v>8</v>
      </c>
      <c r="D320" s="23" t="s">
        <v>107</v>
      </c>
      <c r="E320" s="23">
        <v>0</v>
      </c>
      <c r="F320" s="23">
        <v>2.3995098335826658E-3</v>
      </c>
      <c r="G320" s="23">
        <v>6.7007711065952148E-3</v>
      </c>
      <c r="H320" s="23">
        <v>5.7595178489489923E-3</v>
      </c>
      <c r="I320" s="23">
        <v>0</v>
      </c>
      <c r="J320" s="23">
        <v>14.000000000000002</v>
      </c>
      <c r="K320" s="23">
        <v>22.611396446531245</v>
      </c>
      <c r="L320" s="23"/>
    </row>
    <row r="321" spans="1:12" x14ac:dyDescent="0.2">
      <c r="A321" s="103" t="str">
        <f t="shared" si="73"/>
        <v>2010_2_8_lagE</v>
      </c>
      <c r="B321" s="23" t="s">
        <v>52</v>
      </c>
      <c r="C321" s="23">
        <v>8</v>
      </c>
      <c r="D321" s="23" t="s">
        <v>226</v>
      </c>
      <c r="E321" s="23">
        <v>0</v>
      </c>
      <c r="F321" s="23">
        <v>0</v>
      </c>
      <c r="G321" s="23">
        <v>9.0965502933002939E-3</v>
      </c>
      <c r="H321" s="23">
        <v>5.6695242528362992E-3</v>
      </c>
      <c r="I321" s="23">
        <v>0</v>
      </c>
      <c r="J321" s="23">
        <v>13.000000000000002</v>
      </c>
      <c r="K321" s="23">
        <v>38.395609036930381</v>
      </c>
      <c r="L321" s="23"/>
    </row>
    <row r="322" spans="1:12" x14ac:dyDescent="0.2">
      <c r="A322" s="103" t="str">
        <f t="shared" si="73"/>
        <v>2010_4_1_f4_1</v>
      </c>
      <c r="B322" s="23" t="s">
        <v>53</v>
      </c>
      <c r="C322" s="23">
        <v>1</v>
      </c>
      <c r="D322" s="23" t="s">
        <v>43</v>
      </c>
      <c r="E322" s="23">
        <v>0</v>
      </c>
      <c r="F322" s="23">
        <v>2.9932444136497489E-2</v>
      </c>
      <c r="G322" s="23">
        <v>0.39328124923595681</v>
      </c>
      <c r="H322" s="23">
        <v>0.49408626364108782</v>
      </c>
      <c r="I322" s="23">
        <v>0.10261562445868699</v>
      </c>
      <c r="J322" s="23">
        <v>47.568947818648425</v>
      </c>
      <c r="K322" s="23">
        <v>65.631418970550428</v>
      </c>
      <c r="L322" s="23"/>
    </row>
    <row r="323" spans="1:12" x14ac:dyDescent="0.2">
      <c r="A323" s="103" t="str">
        <f t="shared" ref="A323:A386" si="74">CONCATENATE(B323,"_",C323,"_",D323)</f>
        <v>2010_4_1_f4_2</v>
      </c>
      <c r="B323" s="23" t="s">
        <v>53</v>
      </c>
      <c r="C323" s="23">
        <v>1</v>
      </c>
      <c r="D323" s="23" t="s">
        <v>44</v>
      </c>
      <c r="E323" s="23">
        <v>0</v>
      </c>
      <c r="F323" s="23">
        <v>0</v>
      </c>
      <c r="G323" s="23">
        <v>0.3692786914935966</v>
      </c>
      <c r="H323" s="23">
        <v>0.60482591488453086</v>
      </c>
      <c r="I323" s="23">
        <v>0.14123044713692298</v>
      </c>
      <c r="J323" s="23">
        <v>48.568947818648425</v>
      </c>
      <c r="K323" s="23">
        <v>79.553386792787975</v>
      </c>
      <c r="L323" s="23"/>
    </row>
    <row r="324" spans="1:12" x14ac:dyDescent="0.2">
      <c r="A324" s="103" t="str">
        <f t="shared" si="74"/>
        <v>2010_4_1_f51_1</v>
      </c>
      <c r="B324" s="23" t="s">
        <v>53</v>
      </c>
      <c r="C324" s="23">
        <v>1</v>
      </c>
      <c r="D324" s="23" t="s">
        <v>310</v>
      </c>
      <c r="E324" s="23">
        <v>0</v>
      </c>
      <c r="F324" s="23">
        <v>3.0931535772476718E-2</v>
      </c>
      <c r="G324" s="23">
        <v>0.4588197311512785</v>
      </c>
      <c r="H324" s="23">
        <v>0.5254539204593367</v>
      </c>
      <c r="I324" s="23">
        <v>0.13647739919678031</v>
      </c>
      <c r="J324" s="23">
        <v>50.968947818648424</v>
      </c>
      <c r="K324" s="23">
        <v>66.639644640246033</v>
      </c>
      <c r="L324" s="23"/>
    </row>
    <row r="325" spans="1:12" x14ac:dyDescent="0.2">
      <c r="A325" s="103" t="str">
        <f t="shared" si="74"/>
        <v>2010_4_1_f51_6</v>
      </c>
      <c r="B325" s="23" t="s">
        <v>53</v>
      </c>
      <c r="C325" s="23">
        <v>1</v>
      </c>
      <c r="D325" s="23" t="s">
        <v>312</v>
      </c>
      <c r="E325" s="23">
        <v>0</v>
      </c>
      <c r="F325" s="23">
        <v>0</v>
      </c>
      <c r="G325" s="23">
        <v>0.3518981377380021</v>
      </c>
      <c r="H325" s="23">
        <v>0.62726161209559683</v>
      </c>
      <c r="I325" s="23">
        <v>0.19680282111551595</v>
      </c>
      <c r="J325" s="23">
        <v>46.968947818648417</v>
      </c>
      <c r="K325" s="23">
        <v>86.811202970745114</v>
      </c>
      <c r="L325" s="23"/>
    </row>
    <row r="326" spans="1:12" x14ac:dyDescent="0.2">
      <c r="A326" s="103" t="str">
        <f t="shared" si="74"/>
        <v>2010_4_1_f51_7</v>
      </c>
      <c r="B326" s="23" t="s">
        <v>53</v>
      </c>
      <c r="C326" s="23">
        <v>1</v>
      </c>
      <c r="D326" s="23" t="s">
        <v>313</v>
      </c>
      <c r="E326" s="23">
        <v>0</v>
      </c>
      <c r="F326" s="23">
        <v>0.54799643480521409</v>
      </c>
      <c r="G326" s="23">
        <v>0.95470771051205428</v>
      </c>
      <c r="H326" s="23">
        <v>0.65946076428863232</v>
      </c>
      <c r="I326" s="23">
        <v>7.7784379990344266E-2</v>
      </c>
      <c r="J326" s="23">
        <v>48.168947818648419</v>
      </c>
      <c r="K326" s="23">
        <v>11.921389948619773</v>
      </c>
      <c r="L326" s="23"/>
    </row>
    <row r="327" spans="1:12" x14ac:dyDescent="0.2">
      <c r="A327" s="103" t="str">
        <f t="shared" si="74"/>
        <v>2010_4_1_f52_1</v>
      </c>
      <c r="B327" s="23" t="s">
        <v>53</v>
      </c>
      <c r="C327" s="23">
        <v>1</v>
      </c>
      <c r="D327" s="23" t="s">
        <v>311</v>
      </c>
      <c r="E327" s="23">
        <v>0</v>
      </c>
      <c r="F327" s="23">
        <v>0</v>
      </c>
      <c r="G327" s="23">
        <v>0.51432290734611463</v>
      </c>
      <c r="H327" s="23">
        <v>0.55180077000418015</v>
      </c>
      <c r="I327" s="23">
        <v>2.3695837684624022E-2</v>
      </c>
      <c r="J327" s="23">
        <v>48.968947818648424</v>
      </c>
      <c r="K327" s="23">
        <v>54.980887854098448</v>
      </c>
      <c r="L327" s="23"/>
    </row>
    <row r="328" spans="1:12" x14ac:dyDescent="0.2">
      <c r="A328" s="103" t="str">
        <f t="shared" si="74"/>
        <v>2010_4_1_f52_6</v>
      </c>
      <c r="B328" s="23" t="s">
        <v>53</v>
      </c>
      <c r="C328" s="23">
        <v>1</v>
      </c>
      <c r="D328" s="23" t="s">
        <v>314</v>
      </c>
      <c r="E328" s="23">
        <v>0</v>
      </c>
      <c r="F328" s="23">
        <v>0</v>
      </c>
      <c r="G328" s="23">
        <v>0.44013891833730001</v>
      </c>
      <c r="H328" s="23">
        <v>0.56824680133228633</v>
      </c>
      <c r="I328" s="23">
        <v>0.1740917163627152</v>
      </c>
      <c r="J328" s="23">
        <v>47.168947818648419</v>
      </c>
      <c r="K328" s="23">
        <v>77.500864382894065</v>
      </c>
      <c r="L328" s="23"/>
    </row>
    <row r="329" spans="1:12" x14ac:dyDescent="0.2">
      <c r="A329" s="103" t="str">
        <f t="shared" si="74"/>
        <v>2010_4_1_f52_7</v>
      </c>
      <c r="B329" s="23" t="s">
        <v>53</v>
      </c>
      <c r="C329" s="23">
        <v>1</v>
      </c>
      <c r="D329" s="23" t="s">
        <v>315</v>
      </c>
      <c r="E329" s="23">
        <v>0</v>
      </c>
      <c r="F329" s="23">
        <v>0.43957737586808782</v>
      </c>
      <c r="G329" s="23">
        <v>1.324771215544178</v>
      </c>
      <c r="H329" s="23">
        <v>0.47560069818397893</v>
      </c>
      <c r="I329" s="23">
        <v>0</v>
      </c>
      <c r="J329" s="23">
        <v>48.168947818648419</v>
      </c>
      <c r="K329" s="23">
        <v>1.6082204397754194</v>
      </c>
      <c r="L329" s="23"/>
    </row>
    <row r="330" spans="1:12" x14ac:dyDescent="0.2">
      <c r="A330" s="103" t="str">
        <f t="shared" si="74"/>
        <v>2010_4_1_f9_1</v>
      </c>
      <c r="B330" s="23" t="s">
        <v>53</v>
      </c>
      <c r="C330" s="23">
        <v>1</v>
      </c>
      <c r="D330" s="23" t="s">
        <v>4</v>
      </c>
      <c r="E330" s="23">
        <v>0</v>
      </c>
      <c r="F330" s="23">
        <v>1.9643166464576478E-2</v>
      </c>
      <c r="G330" s="23">
        <v>0.52169974914934669</v>
      </c>
      <c r="H330" s="23">
        <v>0.39598129222241474</v>
      </c>
      <c r="I330" s="23">
        <v>8.2591373635891224E-2</v>
      </c>
      <c r="J330" s="23">
        <v>47.568947818648425</v>
      </c>
      <c r="K330" s="23">
        <v>53.094675958175422</v>
      </c>
      <c r="L330" s="23"/>
    </row>
    <row r="331" spans="1:12" x14ac:dyDescent="0.2">
      <c r="A331" s="103" t="str">
        <f t="shared" si="74"/>
        <v>2010_4_1_f9_2</v>
      </c>
      <c r="B331" s="23" t="s">
        <v>53</v>
      </c>
      <c r="C331" s="23">
        <v>1</v>
      </c>
      <c r="D331" s="23" t="s">
        <v>5</v>
      </c>
      <c r="E331" s="23">
        <v>0</v>
      </c>
      <c r="F331" s="23">
        <v>5.9679136313127504E-2</v>
      </c>
      <c r="G331" s="23">
        <v>0.51840021624532429</v>
      </c>
      <c r="H331" s="23">
        <v>0.50950719205192696</v>
      </c>
      <c r="I331" s="23">
        <v>2.7748508904671561E-2</v>
      </c>
      <c r="J331" s="23">
        <v>48.568947818648425</v>
      </c>
      <c r="K331" s="23">
        <v>45.307019801411066</v>
      </c>
      <c r="L331" s="23"/>
    </row>
    <row r="332" spans="1:12" x14ac:dyDescent="0.2">
      <c r="A332" s="103" t="str">
        <f t="shared" si="74"/>
        <v>2010_4_1_InEI</v>
      </c>
      <c r="B332" s="23" t="s">
        <v>53</v>
      </c>
      <c r="C332" s="23">
        <v>1</v>
      </c>
      <c r="D332" s="23" t="s">
        <v>107</v>
      </c>
      <c r="E332" s="23">
        <v>0</v>
      </c>
      <c r="F332" s="23">
        <v>2.1106487910743767E-3</v>
      </c>
      <c r="G332" s="23">
        <v>2.4028060322588425E-2</v>
      </c>
      <c r="H332" s="23">
        <v>2.1787665245695493E-2</v>
      </c>
      <c r="I332" s="23">
        <v>2.9634703180822291E-3</v>
      </c>
      <c r="J332" s="23">
        <v>48.154462229955286</v>
      </c>
      <c r="K332" s="23">
        <v>50.312507835449964</v>
      </c>
      <c r="L332" s="23"/>
    </row>
    <row r="333" spans="1:12" x14ac:dyDescent="0.2">
      <c r="A333" s="103" t="str">
        <f t="shared" si="74"/>
        <v>2010_4_1_lagE</v>
      </c>
      <c r="B333" s="23" t="s">
        <v>53</v>
      </c>
      <c r="C333" s="23">
        <v>1</v>
      </c>
      <c r="D333" s="23" t="s">
        <v>226</v>
      </c>
      <c r="E333" s="23">
        <v>0</v>
      </c>
      <c r="F333" s="23">
        <v>9.2585646656573306E-4</v>
      </c>
      <c r="G333" s="23">
        <v>1.8274001591008563E-2</v>
      </c>
      <c r="H333" s="23">
        <v>2.5445528025935821E-2</v>
      </c>
      <c r="I333" s="23">
        <v>6.2444585939304036E-3</v>
      </c>
      <c r="J333" s="23">
        <v>48.154462229955286</v>
      </c>
      <c r="K333" s="23">
        <v>72.722935158882123</v>
      </c>
      <c r="L333" s="23"/>
    </row>
    <row r="334" spans="1:12" x14ac:dyDescent="0.2">
      <c r="A334" s="103" t="str">
        <f t="shared" si="74"/>
        <v>2010_4_2_f4_1</v>
      </c>
      <c r="B334" s="23" t="s">
        <v>53</v>
      </c>
      <c r="C334" s="23">
        <v>2</v>
      </c>
      <c r="D334" s="23" t="s">
        <v>43</v>
      </c>
      <c r="E334" s="23">
        <v>0</v>
      </c>
      <c r="F334" s="23">
        <v>0</v>
      </c>
      <c r="G334" s="23">
        <v>7.1661181361510479E-3</v>
      </c>
      <c r="H334" s="23">
        <v>1.1046249783474796E-2</v>
      </c>
      <c r="I334" s="23">
        <v>0</v>
      </c>
      <c r="J334" s="23">
        <v>3.1</v>
      </c>
      <c r="K334" s="23">
        <v>60.65246338215713</v>
      </c>
      <c r="L334" s="23"/>
    </row>
    <row r="335" spans="1:12" x14ac:dyDescent="0.2">
      <c r="A335" s="103" t="str">
        <f t="shared" si="74"/>
        <v>2010_4_2_f4_2</v>
      </c>
      <c r="B335" s="23" t="s">
        <v>53</v>
      </c>
      <c r="C335" s="23">
        <v>2</v>
      </c>
      <c r="D335" s="23" t="s">
        <v>44</v>
      </c>
      <c r="E335" s="23">
        <v>0</v>
      </c>
      <c r="F335" s="23">
        <v>0</v>
      </c>
      <c r="G335" s="23">
        <v>1.3283568371691781E-2</v>
      </c>
      <c r="H335" s="23">
        <v>1.1635142100127133E-2</v>
      </c>
      <c r="I335" s="23">
        <v>0</v>
      </c>
      <c r="J335" s="23">
        <v>3.1</v>
      </c>
      <c r="K335" s="23">
        <v>46.692392502756341</v>
      </c>
      <c r="L335" s="23"/>
    </row>
    <row r="336" spans="1:12" x14ac:dyDescent="0.2">
      <c r="A336" s="103" t="str">
        <f t="shared" si="74"/>
        <v>2010_4_2_f51_1</v>
      </c>
      <c r="B336" s="23" t="s">
        <v>53</v>
      </c>
      <c r="C336" s="23">
        <v>2</v>
      </c>
      <c r="D336" s="23" t="s">
        <v>310</v>
      </c>
      <c r="E336" s="23">
        <v>0</v>
      </c>
      <c r="F336" s="23">
        <v>0</v>
      </c>
      <c r="G336" s="23">
        <v>2.0670241089232939E-2</v>
      </c>
      <c r="H336" s="23">
        <v>1.0743577277873246E-2</v>
      </c>
      <c r="I336" s="23">
        <v>0</v>
      </c>
      <c r="J336" s="23">
        <v>4.2</v>
      </c>
      <c r="K336" s="23">
        <v>34.200163610556125</v>
      </c>
      <c r="L336" s="23"/>
    </row>
    <row r="337" spans="1:12" x14ac:dyDescent="0.2">
      <c r="A337" s="103" t="str">
        <f t="shared" si="74"/>
        <v>2010_4_2_f51_6</v>
      </c>
      <c r="B337" s="23" t="s">
        <v>53</v>
      </c>
      <c r="C337" s="23">
        <v>2</v>
      </c>
      <c r="D337" s="23" t="s">
        <v>312</v>
      </c>
      <c r="E337" s="23">
        <v>0</v>
      </c>
      <c r="F337" s="23">
        <v>3.9651138344251966E-3</v>
      </c>
      <c r="G337" s="23">
        <v>2.3184764048728077E-2</v>
      </c>
      <c r="H337" s="23">
        <v>7.7282546829093605E-3</v>
      </c>
      <c r="I337" s="23">
        <v>0</v>
      </c>
      <c r="J337" s="23">
        <v>5.2</v>
      </c>
      <c r="K337" s="23">
        <v>10.789398891573116</v>
      </c>
      <c r="L337" s="23"/>
    </row>
    <row r="338" spans="1:12" x14ac:dyDescent="0.2">
      <c r="A338" s="103" t="str">
        <f t="shared" si="74"/>
        <v>2010_4_2_f51_7</v>
      </c>
      <c r="B338" s="23" t="s">
        <v>53</v>
      </c>
      <c r="C338" s="23">
        <v>2</v>
      </c>
      <c r="D338" s="23" t="s">
        <v>313</v>
      </c>
      <c r="E338" s="23">
        <v>0</v>
      </c>
      <c r="F338" s="23">
        <v>1.9482304007130389E-2</v>
      </c>
      <c r="G338" s="23">
        <v>8.1219593716344192E-3</v>
      </c>
      <c r="H338" s="23">
        <v>6.3876406580755385E-4</v>
      </c>
      <c r="I338" s="23">
        <v>0</v>
      </c>
      <c r="J338" s="23">
        <v>5.25</v>
      </c>
      <c r="K338" s="23">
        <v>-66.719263642340565</v>
      </c>
      <c r="L338" s="23"/>
    </row>
    <row r="339" spans="1:12" x14ac:dyDescent="0.2">
      <c r="A339" s="103" t="str">
        <f t="shared" si="74"/>
        <v>2010_4_2_f52_1</v>
      </c>
      <c r="B339" s="23" t="s">
        <v>53</v>
      </c>
      <c r="C339" s="23">
        <v>2</v>
      </c>
      <c r="D339" s="23" t="s">
        <v>311</v>
      </c>
      <c r="E339" s="23">
        <v>0</v>
      </c>
      <c r="F339" s="23">
        <v>0</v>
      </c>
      <c r="G339" s="23">
        <v>1.8801260236278181E-2</v>
      </c>
      <c r="H339" s="23">
        <v>1.2612558130828008E-2</v>
      </c>
      <c r="I339" s="23">
        <v>0</v>
      </c>
      <c r="J339" s="23">
        <v>4.2</v>
      </c>
      <c r="K339" s="23">
        <v>40.149713681526784</v>
      </c>
      <c r="L339" s="23"/>
    </row>
    <row r="340" spans="1:12" x14ac:dyDescent="0.2">
      <c r="A340" s="103" t="str">
        <f t="shared" si="74"/>
        <v>2010_4_2_f52_6</v>
      </c>
      <c r="B340" s="23" t="s">
        <v>53</v>
      </c>
      <c r="C340" s="23">
        <v>2</v>
      </c>
      <c r="D340" s="23" t="s">
        <v>314</v>
      </c>
      <c r="E340" s="23">
        <v>0</v>
      </c>
      <c r="F340" s="23">
        <v>1.1325356389576968E-2</v>
      </c>
      <c r="G340" s="23">
        <v>2.3920788304243257E-2</v>
      </c>
      <c r="H340" s="23">
        <v>0</v>
      </c>
      <c r="I340" s="23">
        <v>0</v>
      </c>
      <c r="J340" s="23">
        <v>5.25</v>
      </c>
      <c r="K340" s="23">
        <v>-32.13218491826332</v>
      </c>
      <c r="L340" s="23"/>
    </row>
    <row r="341" spans="1:12" x14ac:dyDescent="0.2">
      <c r="A341" s="103" t="str">
        <f t="shared" si="74"/>
        <v>2010_4_2_f52_7</v>
      </c>
      <c r="B341" s="23" t="s">
        <v>53</v>
      </c>
      <c r="C341" s="23">
        <v>2</v>
      </c>
      <c r="D341" s="23" t="s">
        <v>315</v>
      </c>
      <c r="E341" s="23">
        <v>0</v>
      </c>
      <c r="F341" s="23">
        <v>6.3876406580755376E-3</v>
      </c>
      <c r="G341" s="23">
        <v>2.1855386786496823E-2</v>
      </c>
      <c r="H341" s="23">
        <v>0</v>
      </c>
      <c r="I341" s="23">
        <v>0</v>
      </c>
      <c r="J341" s="23">
        <v>5.25</v>
      </c>
      <c r="K341" s="23">
        <v>-22.616699539776462</v>
      </c>
      <c r="L341" s="23"/>
    </row>
    <row r="342" spans="1:12" x14ac:dyDescent="0.2">
      <c r="A342" s="103" t="str">
        <f t="shared" si="74"/>
        <v>2010_4_2_f9_1</v>
      </c>
      <c r="B342" s="23" t="s">
        <v>53</v>
      </c>
      <c r="C342" s="23">
        <v>2</v>
      </c>
      <c r="D342" s="23" t="s">
        <v>4</v>
      </c>
      <c r="E342" s="23">
        <v>0</v>
      </c>
      <c r="F342" s="23">
        <v>0</v>
      </c>
      <c r="G342" s="23">
        <v>7.5073618569201457E-3</v>
      </c>
      <c r="H342" s="23">
        <v>1.0705006062705698E-2</v>
      </c>
      <c r="I342" s="23">
        <v>0</v>
      </c>
      <c r="J342" s="23">
        <v>3.1</v>
      </c>
      <c r="K342" s="23">
        <v>58.778771162259837</v>
      </c>
      <c r="L342" s="23"/>
    </row>
    <row r="343" spans="1:12" x14ac:dyDescent="0.2">
      <c r="A343" s="103" t="str">
        <f t="shared" si="74"/>
        <v>2010_4_2_f9_2</v>
      </c>
      <c r="B343" s="23" t="s">
        <v>53</v>
      </c>
      <c r="C343" s="23">
        <v>2</v>
      </c>
      <c r="D343" s="23" t="s">
        <v>5</v>
      </c>
      <c r="E343" s="23">
        <v>0</v>
      </c>
      <c r="F343" s="23">
        <v>0</v>
      </c>
      <c r="G343" s="23">
        <v>1.3283568371691781E-2</v>
      </c>
      <c r="H343" s="23">
        <v>1.1635142100127133E-2</v>
      </c>
      <c r="I343" s="23">
        <v>0</v>
      </c>
      <c r="J343" s="23">
        <v>3.1</v>
      </c>
      <c r="K343" s="23">
        <v>46.692392502756341</v>
      </c>
      <c r="L343" s="23"/>
    </row>
    <row r="344" spans="1:12" x14ac:dyDescent="0.2">
      <c r="A344" s="103" t="str">
        <f t="shared" si="74"/>
        <v>2010_4_2_InEI</v>
      </c>
      <c r="B344" s="23" t="s">
        <v>53</v>
      </c>
      <c r="C344" s="23">
        <v>2</v>
      </c>
      <c r="D344" s="23" t="s">
        <v>107</v>
      </c>
      <c r="E344" s="23">
        <v>0</v>
      </c>
      <c r="F344" s="23">
        <v>0</v>
      </c>
      <c r="G344" s="23">
        <v>1.7593918552079107E-4</v>
      </c>
      <c r="H344" s="23">
        <v>1.7599794459356079E-4</v>
      </c>
      <c r="I344" s="23">
        <v>0</v>
      </c>
      <c r="J344" s="23">
        <v>3.1</v>
      </c>
      <c r="K344" s="23">
        <v>50.008347950207842</v>
      </c>
      <c r="L344" s="23"/>
    </row>
    <row r="345" spans="1:12" x14ac:dyDescent="0.2">
      <c r="A345" s="103" t="str">
        <f t="shared" si="74"/>
        <v>2010_4_2_lagE</v>
      </c>
      <c r="B345" s="23" t="s">
        <v>53</v>
      </c>
      <c r="C345" s="23">
        <v>2</v>
      </c>
      <c r="D345" s="23" t="s">
        <v>226</v>
      </c>
      <c r="E345" s="23">
        <v>0</v>
      </c>
      <c r="F345" s="23">
        <v>0</v>
      </c>
      <c r="G345" s="23">
        <v>1.7288403695023123E-4</v>
      </c>
      <c r="H345" s="23">
        <v>1.7905309316412063E-4</v>
      </c>
      <c r="I345" s="23">
        <v>0</v>
      </c>
      <c r="J345" s="23">
        <v>3.1</v>
      </c>
      <c r="K345" s="23">
        <v>50.876442933413266</v>
      </c>
      <c r="L345" s="23"/>
    </row>
    <row r="346" spans="1:12" x14ac:dyDescent="0.2">
      <c r="A346" s="103" t="str">
        <f t="shared" si="74"/>
        <v>2010_4_3_f4_1</v>
      </c>
      <c r="B346" s="23" t="s">
        <v>53</v>
      </c>
      <c r="C346" s="23">
        <v>3</v>
      </c>
      <c r="D346" s="23" t="s">
        <v>43</v>
      </c>
      <c r="E346" s="23">
        <v>0</v>
      </c>
      <c r="F346" s="23">
        <v>7.8226225532652016E-2</v>
      </c>
      <c r="G346" s="23">
        <v>1.0288019136308559</v>
      </c>
      <c r="H346" s="23">
        <v>0.55896067902303825</v>
      </c>
      <c r="I346" s="23">
        <v>9.7003291183093716E-4</v>
      </c>
      <c r="J346" s="23">
        <v>141.82532078699742</v>
      </c>
      <c r="K346" s="23">
        <v>28.955394969468422</v>
      </c>
      <c r="L346" s="23"/>
    </row>
    <row r="347" spans="1:12" x14ac:dyDescent="0.2">
      <c r="A347" s="103" t="str">
        <f t="shared" si="74"/>
        <v>2010_4_3_f4_2</v>
      </c>
      <c r="B347" s="23" t="s">
        <v>53</v>
      </c>
      <c r="C347" s="23">
        <v>3</v>
      </c>
      <c r="D347" s="23" t="s">
        <v>44</v>
      </c>
      <c r="E347" s="23">
        <v>0</v>
      </c>
      <c r="F347" s="23">
        <v>8.5702902915143458E-2</v>
      </c>
      <c r="G347" s="23">
        <v>0.99121962431509236</v>
      </c>
      <c r="H347" s="23">
        <v>0.94974909805706076</v>
      </c>
      <c r="I347" s="23">
        <v>2.5687976065215751E-2</v>
      </c>
      <c r="J347" s="23">
        <v>141.82532078699742</v>
      </c>
      <c r="K347" s="23">
        <v>44.603399261468709</v>
      </c>
      <c r="L347" s="23"/>
    </row>
    <row r="348" spans="1:12" x14ac:dyDescent="0.2">
      <c r="A348" s="103" t="str">
        <f t="shared" si="74"/>
        <v>2010_4_3_f51_1</v>
      </c>
      <c r="B348" s="23" t="s">
        <v>53</v>
      </c>
      <c r="C348" s="23">
        <v>3</v>
      </c>
      <c r="D348" s="23" t="s">
        <v>310</v>
      </c>
      <c r="E348" s="23">
        <v>1.150786503490807E-2</v>
      </c>
      <c r="F348" s="23">
        <v>2.1547735388074633E-2</v>
      </c>
      <c r="G348" s="23">
        <v>1.1760635470348006</v>
      </c>
      <c r="H348" s="23">
        <v>0.70149001862987292</v>
      </c>
      <c r="I348" s="23">
        <v>3.5402835877430934E-2</v>
      </c>
      <c r="J348" s="23">
        <v>148.22532078699743</v>
      </c>
      <c r="K348" s="23">
        <v>37.396081020670906</v>
      </c>
      <c r="L348" s="23"/>
    </row>
    <row r="349" spans="1:12" x14ac:dyDescent="0.2">
      <c r="A349" s="103" t="str">
        <f t="shared" si="74"/>
        <v>2010_4_3_f51_6</v>
      </c>
      <c r="B349" s="23" t="s">
        <v>53</v>
      </c>
      <c r="C349" s="23">
        <v>3</v>
      </c>
      <c r="D349" s="23" t="s">
        <v>312</v>
      </c>
      <c r="E349" s="23">
        <v>0</v>
      </c>
      <c r="F349" s="23">
        <v>0.15516961786390926</v>
      </c>
      <c r="G349" s="23">
        <v>1.5355248199576903</v>
      </c>
      <c r="H349" s="23">
        <v>0.92680996377604152</v>
      </c>
      <c r="I349" s="23">
        <v>4.6391831862774797E-2</v>
      </c>
      <c r="J349" s="23">
        <v>130.22532078699743</v>
      </c>
      <c r="K349" s="23">
        <v>32.449612668087688</v>
      </c>
      <c r="L349" s="23"/>
    </row>
    <row r="350" spans="1:12" x14ac:dyDescent="0.2">
      <c r="A350" s="103" t="str">
        <f t="shared" si="74"/>
        <v>2010_4_3_f51_7</v>
      </c>
      <c r="B350" s="23" t="s">
        <v>53</v>
      </c>
      <c r="C350" s="23">
        <v>3</v>
      </c>
      <c r="D350" s="23" t="s">
        <v>313</v>
      </c>
      <c r="E350" s="23">
        <v>0</v>
      </c>
      <c r="F350" s="23">
        <v>1.0701786311137518</v>
      </c>
      <c r="G350" s="23">
        <v>1.1146566010951957</v>
      </c>
      <c r="H350" s="23">
        <v>0.17225832807219521</v>
      </c>
      <c r="I350" s="23">
        <v>0</v>
      </c>
      <c r="J350" s="23">
        <v>131.42532078699742</v>
      </c>
      <c r="K350" s="23">
        <v>-38.094385313006278</v>
      </c>
      <c r="L350" s="23"/>
    </row>
    <row r="351" spans="1:12" x14ac:dyDescent="0.2">
      <c r="A351" s="103" t="str">
        <f t="shared" si="74"/>
        <v>2010_4_3_f52_1</v>
      </c>
      <c r="B351" s="23" t="s">
        <v>53</v>
      </c>
      <c r="C351" s="23">
        <v>3</v>
      </c>
      <c r="D351" s="23" t="s">
        <v>311</v>
      </c>
      <c r="E351" s="23">
        <v>0</v>
      </c>
      <c r="F351" s="23">
        <v>7.055764531973209E-2</v>
      </c>
      <c r="G351" s="23">
        <v>1.4161258172440505</v>
      </c>
      <c r="H351" s="23">
        <v>0.42257867165516105</v>
      </c>
      <c r="I351" s="23">
        <v>2.4637370775292211E-2</v>
      </c>
      <c r="J351" s="23">
        <v>147.22532078699743</v>
      </c>
      <c r="K351" s="23">
        <v>20.750600889533271</v>
      </c>
      <c r="L351" s="23"/>
    </row>
    <row r="352" spans="1:12" x14ac:dyDescent="0.2">
      <c r="A352" s="103" t="str">
        <f t="shared" si="74"/>
        <v>2010_4_3_f52_6</v>
      </c>
      <c r="B352" s="23" t="s">
        <v>53</v>
      </c>
      <c r="C352" s="23">
        <v>3</v>
      </c>
      <c r="D352" s="23" t="s">
        <v>314</v>
      </c>
      <c r="E352" s="23">
        <v>0</v>
      </c>
      <c r="F352" s="23">
        <v>0.23927699516309014</v>
      </c>
      <c r="G352" s="23">
        <v>1.6085784567481636</v>
      </c>
      <c r="H352" s="23">
        <v>0.77729144780363679</v>
      </c>
      <c r="I352" s="23">
        <v>4.6391831862774797E-2</v>
      </c>
      <c r="J352" s="23">
        <v>129.42532078699745</v>
      </c>
      <c r="K352" s="23">
        <v>23.611790048560557</v>
      </c>
      <c r="L352" s="23"/>
    </row>
    <row r="353" spans="1:12" x14ac:dyDescent="0.2">
      <c r="A353" s="103" t="str">
        <f t="shared" si="74"/>
        <v>2010_4_3_f52_7</v>
      </c>
      <c r="B353" s="23" t="s">
        <v>53</v>
      </c>
      <c r="C353" s="23">
        <v>3</v>
      </c>
      <c r="D353" s="23" t="s">
        <v>315</v>
      </c>
      <c r="E353" s="23">
        <v>1.2441044304972704E-3</v>
      </c>
      <c r="F353" s="23">
        <v>0.90996026293311538</v>
      </c>
      <c r="G353" s="23">
        <v>1.3199932520403435</v>
      </c>
      <c r="H353" s="23">
        <v>9.3902031418279047E-2</v>
      </c>
      <c r="I353" s="23">
        <v>0</v>
      </c>
      <c r="J353" s="23">
        <v>131.42532078699742</v>
      </c>
      <c r="K353" s="23">
        <v>-35.204789613484515</v>
      </c>
      <c r="L353" s="23"/>
    </row>
    <row r="354" spans="1:12" x14ac:dyDescent="0.2">
      <c r="A354" s="103" t="str">
        <f t="shared" si="74"/>
        <v>2010_4_3_f9_1</v>
      </c>
      <c r="B354" s="23" t="s">
        <v>53</v>
      </c>
      <c r="C354" s="23">
        <v>3</v>
      </c>
      <c r="D354" s="23" t="s">
        <v>4</v>
      </c>
      <c r="E354" s="23">
        <v>0</v>
      </c>
      <c r="F354" s="23">
        <v>0.19750562965529189</v>
      </c>
      <c r="G354" s="23">
        <v>1.0918332664803279</v>
      </c>
      <c r="H354" s="23">
        <v>0.34460419192794034</v>
      </c>
      <c r="I354" s="23">
        <v>0</v>
      </c>
      <c r="J354" s="23">
        <v>138.82532078699742</v>
      </c>
      <c r="K354" s="23">
        <v>9.0026735537637244</v>
      </c>
      <c r="L354" s="23"/>
    </row>
    <row r="355" spans="1:12" x14ac:dyDescent="0.2">
      <c r="A355" s="103" t="str">
        <f t="shared" si="74"/>
        <v>2010_4_3_f9_2</v>
      </c>
      <c r="B355" s="23" t="s">
        <v>53</v>
      </c>
      <c r="C355" s="23">
        <v>3</v>
      </c>
      <c r="D355" s="23" t="s">
        <v>5</v>
      </c>
      <c r="E355" s="23">
        <v>0</v>
      </c>
      <c r="F355" s="23">
        <v>0.14003991705190405</v>
      </c>
      <c r="G355" s="23">
        <v>1.2092582478751774</v>
      </c>
      <c r="H355" s="23">
        <v>0.67786188295919736</v>
      </c>
      <c r="I355" s="23">
        <v>1.6102682560191692E-2</v>
      </c>
      <c r="J355" s="23">
        <v>141.82532078699742</v>
      </c>
      <c r="K355" s="23">
        <v>27.897896953424141</v>
      </c>
      <c r="L355" s="23"/>
    </row>
    <row r="356" spans="1:12" x14ac:dyDescent="0.2">
      <c r="A356" s="103" t="str">
        <f t="shared" si="74"/>
        <v>2010_4_3_InEI</v>
      </c>
      <c r="B356" s="23" t="s">
        <v>53</v>
      </c>
      <c r="C356" s="23">
        <v>3</v>
      </c>
      <c r="D356" s="23" t="s">
        <v>107</v>
      </c>
      <c r="E356" s="23">
        <v>0</v>
      </c>
      <c r="F356" s="23">
        <v>5.7824462108137572E-3</v>
      </c>
      <c r="G356" s="23">
        <v>3.8864834545874513E-2</v>
      </c>
      <c r="H356" s="23">
        <v>1.5781729099321514E-2</v>
      </c>
      <c r="I356" s="23">
        <v>2.0384382006487283E-4</v>
      </c>
      <c r="J356" s="23">
        <v>140.44315594460605</v>
      </c>
      <c r="K356" s="23">
        <v>17.163913452326966</v>
      </c>
      <c r="L356" s="23"/>
    </row>
    <row r="357" spans="1:12" x14ac:dyDescent="0.2">
      <c r="A357" s="103" t="str">
        <f t="shared" si="74"/>
        <v>2010_4_3_lagE</v>
      </c>
      <c r="B357" s="23" t="s">
        <v>53</v>
      </c>
      <c r="C357" s="23">
        <v>3</v>
      </c>
      <c r="D357" s="23" t="s">
        <v>226</v>
      </c>
      <c r="E357" s="23">
        <v>0</v>
      </c>
      <c r="F357" s="23">
        <v>2.4031470777566366E-3</v>
      </c>
      <c r="G357" s="23">
        <v>3.4178696159423171E-2</v>
      </c>
      <c r="H357" s="23">
        <v>2.4424413247702323E-2</v>
      </c>
      <c r="I357" s="23">
        <v>2.6925014260954658E-4</v>
      </c>
      <c r="J357" s="23">
        <v>142.11490549094597</v>
      </c>
      <c r="K357" s="23">
        <v>36.81693991093529</v>
      </c>
      <c r="L357" s="23"/>
    </row>
    <row r="358" spans="1:12" x14ac:dyDescent="0.2">
      <c r="A358" s="103" t="str">
        <f t="shared" si="74"/>
        <v>2010_4_4_f4_1</v>
      </c>
      <c r="B358" s="23" t="s">
        <v>53</v>
      </c>
      <c r="C358" s="23">
        <v>4</v>
      </c>
      <c r="D358" s="23" t="s">
        <v>43</v>
      </c>
      <c r="E358" s="23">
        <v>0</v>
      </c>
      <c r="F358" s="23">
        <v>6.9288065130781229E-2</v>
      </c>
      <c r="G358" s="23">
        <v>0.49168160029943825</v>
      </c>
      <c r="H358" s="23">
        <v>0.21545816733067727</v>
      </c>
      <c r="I358" s="23">
        <v>0</v>
      </c>
      <c r="J358" s="23">
        <v>48.659965782720278</v>
      </c>
      <c r="K358" s="23">
        <v>18.825974035491537</v>
      </c>
      <c r="L358" s="23"/>
    </row>
    <row r="359" spans="1:12" x14ac:dyDescent="0.2">
      <c r="A359" s="103" t="str">
        <f t="shared" si="74"/>
        <v>2010_4_4_f4_2</v>
      </c>
      <c r="B359" s="23" t="s">
        <v>53</v>
      </c>
      <c r="C359" s="23">
        <v>4</v>
      </c>
      <c r="D359" s="23" t="s">
        <v>44</v>
      </c>
      <c r="E359" s="23">
        <v>0</v>
      </c>
      <c r="F359" s="23">
        <v>0</v>
      </c>
      <c r="G359" s="23">
        <v>0.3742041516421496</v>
      </c>
      <c r="H359" s="23">
        <v>0.41920395878262062</v>
      </c>
      <c r="I359" s="23">
        <v>3.3078420516063918E-2</v>
      </c>
      <c r="J359" s="23">
        <v>50.659965782720278</v>
      </c>
      <c r="K359" s="23">
        <v>58.72579668808833</v>
      </c>
      <c r="L359" s="23"/>
    </row>
    <row r="360" spans="1:12" x14ac:dyDescent="0.2">
      <c r="A360" s="103" t="str">
        <f t="shared" si="74"/>
        <v>2010_4_4_f51_1</v>
      </c>
      <c r="B360" s="23" t="s">
        <v>53</v>
      </c>
      <c r="C360" s="23">
        <v>4</v>
      </c>
      <c r="D360" s="23" t="s">
        <v>310</v>
      </c>
      <c r="E360" s="23">
        <v>0</v>
      </c>
      <c r="F360" s="23">
        <v>3.1082225811340233E-2</v>
      </c>
      <c r="G360" s="23">
        <v>0.51338911454282554</v>
      </c>
      <c r="H360" s="23">
        <v>0.28613432441703401</v>
      </c>
      <c r="I360" s="23">
        <v>0</v>
      </c>
      <c r="J360" s="23">
        <v>51.859965782720273</v>
      </c>
      <c r="K360" s="23">
        <v>30.706761273528144</v>
      </c>
      <c r="L360" s="23"/>
    </row>
    <row r="361" spans="1:12" x14ac:dyDescent="0.2">
      <c r="A361" s="103" t="str">
        <f t="shared" si="74"/>
        <v>2010_4_4_f51_6</v>
      </c>
      <c r="B361" s="23" t="s">
        <v>53</v>
      </c>
      <c r="C361" s="23">
        <v>4</v>
      </c>
      <c r="D361" s="23" t="s">
        <v>312</v>
      </c>
      <c r="E361" s="23">
        <v>0</v>
      </c>
      <c r="F361" s="23">
        <v>9.0930973839783338E-2</v>
      </c>
      <c r="G361" s="23">
        <v>0.61159017963772633</v>
      </c>
      <c r="H361" s="23">
        <v>0.33173696106766865</v>
      </c>
      <c r="I361" s="23">
        <v>0</v>
      </c>
      <c r="J361" s="23">
        <v>45.859965782720273</v>
      </c>
      <c r="K361" s="23">
        <v>23.282968133518711</v>
      </c>
      <c r="L361" s="23"/>
    </row>
    <row r="362" spans="1:12" x14ac:dyDescent="0.2">
      <c r="A362" s="103" t="str">
        <f t="shared" si="74"/>
        <v>2010_4_4_f51_7</v>
      </c>
      <c r="B362" s="23" t="s">
        <v>53</v>
      </c>
      <c r="C362" s="23">
        <v>4</v>
      </c>
      <c r="D362" s="23" t="s">
        <v>313</v>
      </c>
      <c r="E362" s="23">
        <v>7.4070635421695702E-2</v>
      </c>
      <c r="F362" s="23">
        <v>0.62193894603929134</v>
      </c>
      <c r="G362" s="23">
        <v>0.82774078876185941</v>
      </c>
      <c r="H362" s="23">
        <v>0.24260964830838935</v>
      </c>
      <c r="I362" s="23">
        <v>0</v>
      </c>
      <c r="J362" s="23">
        <v>48.959965782720275</v>
      </c>
      <c r="K362" s="23">
        <v>-29.862007916873935</v>
      </c>
      <c r="L362" s="23"/>
    </row>
    <row r="363" spans="1:12" x14ac:dyDescent="0.2">
      <c r="A363" s="103" t="str">
        <f t="shared" si="74"/>
        <v>2010_4_4_f52_1</v>
      </c>
      <c r="B363" s="23" t="s">
        <v>53</v>
      </c>
      <c r="C363" s="23">
        <v>4</v>
      </c>
      <c r="D363" s="23" t="s">
        <v>311</v>
      </c>
      <c r="E363" s="23">
        <v>0</v>
      </c>
      <c r="F363" s="23">
        <v>2.7583277415316548E-2</v>
      </c>
      <c r="G363" s="23">
        <v>0.53134049498824631</v>
      </c>
      <c r="H363" s="23">
        <v>0.23938378280614667</v>
      </c>
      <c r="I363" s="23">
        <v>0</v>
      </c>
      <c r="J363" s="23">
        <v>49.859965782720273</v>
      </c>
      <c r="K363" s="23">
        <v>26.531191394673908</v>
      </c>
      <c r="L363" s="23"/>
    </row>
    <row r="364" spans="1:12" x14ac:dyDescent="0.2">
      <c r="A364" s="103" t="str">
        <f t="shared" si="74"/>
        <v>2010_4_4_f52_6</v>
      </c>
      <c r="B364" s="23" t="s">
        <v>53</v>
      </c>
      <c r="C364" s="23">
        <v>4</v>
      </c>
      <c r="D364" s="23" t="s">
        <v>314</v>
      </c>
      <c r="E364" s="23">
        <v>0</v>
      </c>
      <c r="F364" s="23">
        <v>0.10573204945483732</v>
      </c>
      <c r="G364" s="23">
        <v>0.78007322282397185</v>
      </c>
      <c r="H364" s="23">
        <v>0.15158734105447857</v>
      </c>
      <c r="I364" s="23">
        <v>0</v>
      </c>
      <c r="J364" s="23">
        <v>45.959965782720275</v>
      </c>
      <c r="K364" s="23">
        <v>4.4202446605342391</v>
      </c>
      <c r="L364" s="23"/>
    </row>
    <row r="365" spans="1:12" x14ac:dyDescent="0.2">
      <c r="A365" s="103" t="str">
        <f t="shared" si="74"/>
        <v>2010_4_4_f52_7</v>
      </c>
      <c r="B365" s="23" t="s">
        <v>53</v>
      </c>
      <c r="C365" s="23">
        <v>4</v>
      </c>
      <c r="D365" s="23" t="s">
        <v>315</v>
      </c>
      <c r="E365" s="23">
        <v>0</v>
      </c>
      <c r="F365" s="23">
        <v>0.60955546477513289</v>
      </c>
      <c r="G365" s="23">
        <v>0.98385546919413913</v>
      </c>
      <c r="H365" s="23">
        <v>0.17294908456196384</v>
      </c>
      <c r="I365" s="23">
        <v>0</v>
      </c>
      <c r="J365" s="23">
        <v>48.959965782720275</v>
      </c>
      <c r="K365" s="23">
        <v>-24.71785907927287</v>
      </c>
      <c r="L365" s="23"/>
    </row>
    <row r="366" spans="1:12" x14ac:dyDescent="0.2">
      <c r="A366" s="103" t="str">
        <f t="shared" si="74"/>
        <v>2010_4_4_f9_1</v>
      </c>
      <c r="B366" s="23" t="s">
        <v>53</v>
      </c>
      <c r="C366" s="23">
        <v>4</v>
      </c>
      <c r="D366" s="23" t="s">
        <v>4</v>
      </c>
      <c r="E366" s="23">
        <v>0</v>
      </c>
      <c r="F366" s="23">
        <v>5.0233847219816385E-2</v>
      </c>
      <c r="G366" s="23">
        <v>0.54012088663236746</v>
      </c>
      <c r="H366" s="23">
        <v>0.18607309890871299</v>
      </c>
      <c r="I366" s="23">
        <v>0</v>
      </c>
      <c r="J366" s="23">
        <v>48.659965782720278</v>
      </c>
      <c r="K366" s="23">
        <v>17.495412446236799</v>
      </c>
      <c r="L366" s="23"/>
    </row>
    <row r="367" spans="1:12" x14ac:dyDescent="0.2">
      <c r="A367" s="103" t="str">
        <f t="shared" si="74"/>
        <v>2010_4_4_f9_2</v>
      </c>
      <c r="B367" s="23" t="s">
        <v>53</v>
      </c>
      <c r="C367" s="23">
        <v>4</v>
      </c>
      <c r="D367" s="23" t="s">
        <v>5</v>
      </c>
      <c r="E367" s="23">
        <v>0</v>
      </c>
      <c r="F367" s="23">
        <v>7.9368672334594118E-3</v>
      </c>
      <c r="G367" s="23">
        <v>0.4653346506884819</v>
      </c>
      <c r="H367" s="23">
        <v>0.2976081001247789</v>
      </c>
      <c r="I367" s="23">
        <v>3.3078420516063918E-2</v>
      </c>
      <c r="J367" s="23">
        <v>49.659965782720278</v>
      </c>
      <c r="K367" s="23">
        <v>44.259533067117822</v>
      </c>
      <c r="L367" s="23"/>
    </row>
    <row r="368" spans="1:12" x14ac:dyDescent="0.2">
      <c r="A368" s="103" t="str">
        <f t="shared" si="74"/>
        <v>2010_4_4_InEI</v>
      </c>
      <c r="B368" s="23" t="s">
        <v>53</v>
      </c>
      <c r="C368" s="23">
        <v>4</v>
      </c>
      <c r="D368" s="23" t="s">
        <v>107</v>
      </c>
      <c r="E368" s="23">
        <v>0</v>
      </c>
      <c r="F368" s="23">
        <v>9.5635608663272639E-4</v>
      </c>
      <c r="G368" s="23">
        <v>1.6819711098656664E-2</v>
      </c>
      <c r="H368" s="23">
        <v>8.2344844731655747E-3</v>
      </c>
      <c r="I368" s="23">
        <v>6.9583537584400946E-4</v>
      </c>
      <c r="J368" s="23">
        <v>49.357483150885727</v>
      </c>
      <c r="K368" s="23">
        <v>32.463392098250715</v>
      </c>
      <c r="L368" s="23"/>
    </row>
    <row r="369" spans="1:12" x14ac:dyDescent="0.2">
      <c r="A369" s="103" t="str">
        <f t="shared" si="74"/>
        <v>2010_4_4_lagE</v>
      </c>
      <c r="B369" s="23" t="s">
        <v>53</v>
      </c>
      <c r="C369" s="23">
        <v>4</v>
      </c>
      <c r="D369" s="23" t="s">
        <v>226</v>
      </c>
      <c r="E369" s="23">
        <v>0</v>
      </c>
      <c r="F369" s="23">
        <v>1.1341516641881647E-3</v>
      </c>
      <c r="G369" s="23">
        <v>1.4617147546844593E-2</v>
      </c>
      <c r="H369" s="23">
        <v>1.0623066304962939E-2</v>
      </c>
      <c r="I369" s="23">
        <v>6.9583537584400946E-4</v>
      </c>
      <c r="J369" s="23">
        <v>50.055000519051184</v>
      </c>
      <c r="K369" s="23">
        <v>40.193958796008559</v>
      </c>
      <c r="L369" s="23"/>
    </row>
    <row r="370" spans="1:12" x14ac:dyDescent="0.2">
      <c r="A370" s="103" t="str">
        <f t="shared" si="74"/>
        <v>2010_4_5_f4_1</v>
      </c>
      <c r="B370" s="23" t="s">
        <v>53</v>
      </c>
      <c r="C370" s="23">
        <v>5</v>
      </c>
      <c r="D370" s="23" t="s">
        <v>43</v>
      </c>
      <c r="E370" s="23">
        <v>0</v>
      </c>
      <c r="F370" s="23">
        <v>7.6251515676424741E-2</v>
      </c>
      <c r="G370" s="23">
        <v>0.84458857692301437</v>
      </c>
      <c r="H370" s="23">
        <v>0.92318725099601595</v>
      </c>
      <c r="I370" s="23">
        <v>6.9946301749523654E-2</v>
      </c>
      <c r="J370" s="23">
        <v>212.29893071000853</v>
      </c>
      <c r="K370" s="23">
        <v>51.559139344406724</v>
      </c>
      <c r="L370" s="23"/>
    </row>
    <row r="371" spans="1:12" x14ac:dyDescent="0.2">
      <c r="A371" s="103" t="str">
        <f t="shared" si="74"/>
        <v>2010_4_5_f4_2</v>
      </c>
      <c r="B371" s="23" t="s">
        <v>53</v>
      </c>
      <c r="C371" s="23">
        <v>5</v>
      </c>
      <c r="D371" s="23" t="s">
        <v>44</v>
      </c>
      <c r="E371" s="23">
        <v>0</v>
      </c>
      <c r="F371" s="23">
        <v>6.1274141362928476E-2</v>
      </c>
      <c r="G371" s="23">
        <v>1.1362753404123482</v>
      </c>
      <c r="H371" s="23">
        <v>1.889236928710293</v>
      </c>
      <c r="I371" s="23">
        <v>0.12656250596124125</v>
      </c>
      <c r="J371" s="23">
        <v>228.29893071000853</v>
      </c>
      <c r="K371" s="23">
        <v>64.763829057537521</v>
      </c>
      <c r="L371" s="23"/>
    </row>
    <row r="372" spans="1:12" x14ac:dyDescent="0.2">
      <c r="A372" s="103" t="str">
        <f t="shared" si="74"/>
        <v>2010_4_5_f51_1</v>
      </c>
      <c r="B372" s="23" t="s">
        <v>53</v>
      </c>
      <c r="C372" s="23">
        <v>5</v>
      </c>
      <c r="D372" s="23" t="s">
        <v>310</v>
      </c>
      <c r="E372" s="23">
        <v>0</v>
      </c>
      <c r="F372" s="23">
        <v>8.7820180976176998E-2</v>
      </c>
      <c r="G372" s="23">
        <v>1.1489589112735294</v>
      </c>
      <c r="H372" s="23">
        <v>1.3733060738290666</v>
      </c>
      <c r="I372" s="23">
        <v>0.14152837562053797</v>
      </c>
      <c r="J372" s="23">
        <v>239.69893071000854</v>
      </c>
      <c r="K372" s="23">
        <v>57.00446739062356</v>
      </c>
      <c r="L372" s="23"/>
    </row>
    <row r="373" spans="1:12" x14ac:dyDescent="0.2">
      <c r="A373" s="103" t="str">
        <f t="shared" si="74"/>
        <v>2010_4_5_f51_6</v>
      </c>
      <c r="B373" s="23" t="s">
        <v>53</v>
      </c>
      <c r="C373" s="23">
        <v>5</v>
      </c>
      <c r="D373" s="23" t="s">
        <v>312</v>
      </c>
      <c r="E373" s="23">
        <v>0</v>
      </c>
      <c r="F373" s="23">
        <v>0.32414852965686758</v>
      </c>
      <c r="G373" s="23">
        <v>3.0615945255402122</v>
      </c>
      <c r="H373" s="23">
        <v>2.9201460110800124</v>
      </c>
      <c r="I373" s="23">
        <v>0.54345444682073618</v>
      </c>
      <c r="J373" s="23">
        <v>217.69893071000854</v>
      </c>
      <c r="K373" s="23">
        <v>53.770209772978781</v>
      </c>
      <c r="L373" s="23"/>
    </row>
    <row r="374" spans="1:12" x14ac:dyDescent="0.2">
      <c r="A374" s="103" t="str">
        <f t="shared" si="74"/>
        <v>2010_4_5_f51_7</v>
      </c>
      <c r="B374" s="23" t="s">
        <v>53</v>
      </c>
      <c r="C374" s="23">
        <v>5</v>
      </c>
      <c r="D374" s="23" t="s">
        <v>313</v>
      </c>
      <c r="E374" s="23">
        <v>0.17746128421287183</v>
      </c>
      <c r="F374" s="23">
        <v>4.9695992869610421</v>
      </c>
      <c r="G374" s="23">
        <v>10.347071396310453</v>
      </c>
      <c r="H374" s="23">
        <v>1.2198573922085638</v>
      </c>
      <c r="I374" s="23">
        <v>0</v>
      </c>
      <c r="J374" s="23">
        <v>208.89893071000853</v>
      </c>
      <c r="K374" s="23">
        <v>-24.558257007611456</v>
      </c>
      <c r="L374" s="23"/>
    </row>
    <row r="375" spans="1:12" x14ac:dyDescent="0.2">
      <c r="A375" s="103" t="str">
        <f t="shared" si="74"/>
        <v>2010_4_5_f52_1</v>
      </c>
      <c r="B375" s="23" t="s">
        <v>53</v>
      </c>
      <c r="C375" s="23">
        <v>5</v>
      </c>
      <c r="D375" s="23" t="s">
        <v>311</v>
      </c>
      <c r="E375" s="23">
        <v>0</v>
      </c>
      <c r="F375" s="23">
        <v>0.11344007691647565</v>
      </c>
      <c r="G375" s="23">
        <v>1.4387088388506408</v>
      </c>
      <c r="H375" s="23">
        <v>1.0596919385369457</v>
      </c>
      <c r="I375" s="23">
        <v>9.5305532949570226E-2</v>
      </c>
      <c r="J375" s="23">
        <v>235.69893071000854</v>
      </c>
      <c r="K375" s="23">
        <v>41.994881875336795</v>
      </c>
      <c r="L375" s="23"/>
    </row>
    <row r="376" spans="1:12" x14ac:dyDescent="0.2">
      <c r="A376" s="103" t="str">
        <f t="shared" si="74"/>
        <v>2010_4_5_f52_6</v>
      </c>
      <c r="B376" s="23" t="s">
        <v>53</v>
      </c>
      <c r="C376" s="23">
        <v>5</v>
      </c>
      <c r="D376" s="23" t="s">
        <v>314</v>
      </c>
      <c r="E376" s="23">
        <v>0</v>
      </c>
      <c r="F376" s="23">
        <v>0.19319367364438314</v>
      </c>
      <c r="G376" s="23">
        <v>3.0967388674448801</v>
      </c>
      <c r="H376" s="23">
        <v>3.2870874226114535</v>
      </c>
      <c r="I376" s="23">
        <v>0.32509548221610707</v>
      </c>
      <c r="J376" s="23">
        <v>219.89893071000856</v>
      </c>
      <c r="K376" s="23">
        <v>54.245466375301241</v>
      </c>
      <c r="L376" s="23"/>
    </row>
    <row r="377" spans="1:12" x14ac:dyDescent="0.2">
      <c r="A377" s="103" t="str">
        <f t="shared" si="74"/>
        <v>2010_4_5_f52_7</v>
      </c>
      <c r="B377" s="23" t="s">
        <v>53</v>
      </c>
      <c r="C377" s="23">
        <v>5</v>
      </c>
      <c r="D377" s="23" t="s">
        <v>315</v>
      </c>
      <c r="E377" s="23">
        <v>0.18022802391651502</v>
      </c>
      <c r="F377" s="23">
        <v>6.0780443421101484</v>
      </c>
      <c r="G377" s="23">
        <v>9.2279901767167427</v>
      </c>
      <c r="H377" s="23">
        <v>1.2277268169495303</v>
      </c>
      <c r="I377" s="23">
        <v>0</v>
      </c>
      <c r="J377" s="23">
        <v>208.89893071000853</v>
      </c>
      <c r="K377" s="23">
        <v>-31.176121157285337</v>
      </c>
      <c r="L377" s="23"/>
    </row>
    <row r="378" spans="1:12" x14ac:dyDescent="0.2">
      <c r="A378" s="103" t="str">
        <f t="shared" si="74"/>
        <v>2010_4_5_f9_1</v>
      </c>
      <c r="B378" s="23" t="s">
        <v>53</v>
      </c>
      <c r="C378" s="23">
        <v>5</v>
      </c>
      <c r="D378" s="23" t="s">
        <v>4</v>
      </c>
      <c r="E378" s="23">
        <v>0</v>
      </c>
      <c r="F378" s="23">
        <v>0.16906287891910621</v>
      </c>
      <c r="G378" s="23">
        <v>1.0814082547335115</v>
      </c>
      <c r="H378" s="23">
        <v>0.66423003637623423</v>
      </c>
      <c r="I378" s="23">
        <v>1.1328598648882731E-2</v>
      </c>
      <c r="J378" s="23">
        <v>214.29893071000853</v>
      </c>
      <c r="K378" s="23">
        <v>26.885584178192236</v>
      </c>
      <c r="L378" s="23"/>
    </row>
    <row r="379" spans="1:12" x14ac:dyDescent="0.2">
      <c r="A379" s="103" t="str">
        <f t="shared" si="74"/>
        <v>2010_4_5_f9_2</v>
      </c>
      <c r="B379" s="23" t="s">
        <v>53</v>
      </c>
      <c r="C379" s="23">
        <v>5</v>
      </c>
      <c r="D379" s="23" t="s">
        <v>5</v>
      </c>
      <c r="E379" s="23">
        <v>0</v>
      </c>
      <c r="F379" s="23">
        <v>0.20475591141703464</v>
      </c>
      <c r="G379" s="23">
        <v>1.6246521497758113</v>
      </c>
      <c r="H379" s="23">
        <v>1.3763397785573057</v>
      </c>
      <c r="I379" s="23">
        <v>3.2831156575329222E-2</v>
      </c>
      <c r="J379" s="23">
        <v>229.29893071000853</v>
      </c>
      <c r="K379" s="23">
        <v>38.203365787733432</v>
      </c>
      <c r="L379" s="23"/>
    </row>
    <row r="380" spans="1:12" x14ac:dyDescent="0.2">
      <c r="A380" s="103" t="str">
        <f t="shared" si="74"/>
        <v>2010_4_5_InEI</v>
      </c>
      <c r="B380" s="23" t="s">
        <v>53</v>
      </c>
      <c r="C380" s="23">
        <v>5</v>
      </c>
      <c r="D380" s="23" t="s">
        <v>107</v>
      </c>
      <c r="E380" s="23">
        <v>0</v>
      </c>
      <c r="F380" s="23">
        <v>4.4895858232194665E-3</v>
      </c>
      <c r="G380" s="23">
        <v>3.2635700545443375E-2</v>
      </c>
      <c r="H380" s="23">
        <v>2.422516997534363E-2</v>
      </c>
      <c r="I380" s="23">
        <v>4.9089432172007589E-4</v>
      </c>
      <c r="J380" s="23">
        <v>225.20215418390171</v>
      </c>
      <c r="K380" s="23">
        <v>33.500841382894009</v>
      </c>
      <c r="L380" s="23"/>
    </row>
    <row r="381" spans="1:12" x14ac:dyDescent="0.2">
      <c r="A381" s="103" t="str">
        <f t="shared" si="74"/>
        <v>2010_4_5_lagE</v>
      </c>
      <c r="B381" s="23" t="s">
        <v>53</v>
      </c>
      <c r="C381" s="23">
        <v>5</v>
      </c>
      <c r="D381" s="23" t="s">
        <v>226</v>
      </c>
      <c r="E381" s="23">
        <v>0</v>
      </c>
      <c r="F381" s="23">
        <v>1.5963290004023531E-3</v>
      </c>
      <c r="G381" s="23">
        <v>2.3424892854282137E-2</v>
      </c>
      <c r="H381" s="23">
        <v>3.420354280685816E-2</v>
      </c>
      <c r="I381" s="23">
        <v>2.2059276024657603E-3</v>
      </c>
      <c r="J381" s="23">
        <v>223.5047234273068</v>
      </c>
      <c r="K381" s="23">
        <v>60.261520173485671</v>
      </c>
      <c r="L381" s="23"/>
    </row>
    <row r="382" spans="1:12" x14ac:dyDescent="0.2">
      <c r="A382" s="103" t="str">
        <f t="shared" si="74"/>
        <v>2010_4_6_f4_1</v>
      </c>
      <c r="B382" s="23" t="s">
        <v>53</v>
      </c>
      <c r="C382" s="23">
        <v>6</v>
      </c>
      <c r="D382" s="23" t="s">
        <v>43</v>
      </c>
      <c r="E382" s="23">
        <v>0</v>
      </c>
      <c r="F382" s="23">
        <v>3.1733933829897802E-2</v>
      </c>
      <c r="G382" s="23">
        <v>0.63143185949992575</v>
      </c>
      <c r="H382" s="23">
        <v>0.56021825740516196</v>
      </c>
      <c r="I382" s="23">
        <v>0</v>
      </c>
      <c r="J382" s="23">
        <v>94.24683490162532</v>
      </c>
      <c r="K382" s="23">
        <v>43.19856248393635</v>
      </c>
      <c r="L382" s="23"/>
    </row>
    <row r="383" spans="1:12" x14ac:dyDescent="0.2">
      <c r="A383" s="103" t="str">
        <f t="shared" si="74"/>
        <v>2010_4_6_f4_2</v>
      </c>
      <c r="B383" s="23" t="s">
        <v>53</v>
      </c>
      <c r="C383" s="23">
        <v>6</v>
      </c>
      <c r="D383" s="23" t="s">
        <v>44</v>
      </c>
      <c r="E383" s="23">
        <v>0</v>
      </c>
      <c r="F383" s="23">
        <v>2.5459027971942882E-2</v>
      </c>
      <c r="G383" s="23">
        <v>0.54249394323990074</v>
      </c>
      <c r="H383" s="23">
        <v>0.49526051536786725</v>
      </c>
      <c r="I383" s="23">
        <v>2.7046401418634763E-2</v>
      </c>
      <c r="J383" s="23">
        <v>96.24683490162532</v>
      </c>
      <c r="K383" s="23">
        <v>48.052239287188094</v>
      </c>
      <c r="L383" s="23"/>
    </row>
    <row r="384" spans="1:12" x14ac:dyDescent="0.2">
      <c r="A384" s="103" t="str">
        <f t="shared" si="74"/>
        <v>2010_4_6_f51_1</v>
      </c>
      <c r="B384" s="23" t="s">
        <v>53</v>
      </c>
      <c r="C384" s="23">
        <v>6</v>
      </c>
      <c r="D384" s="23" t="s">
        <v>310</v>
      </c>
      <c r="E384" s="23">
        <v>0</v>
      </c>
      <c r="F384" s="23">
        <v>3.6408699060875079E-2</v>
      </c>
      <c r="G384" s="23">
        <v>0.71175432671429217</v>
      </c>
      <c r="H384" s="23">
        <v>0.42329630392945999</v>
      </c>
      <c r="I384" s="23">
        <v>2.2908554254839307E-2</v>
      </c>
      <c r="J384" s="23">
        <v>97.446834901625323</v>
      </c>
      <c r="K384" s="23">
        <v>36.228763280522728</v>
      </c>
      <c r="L384" s="23"/>
    </row>
    <row r="385" spans="1:12" x14ac:dyDescent="0.2">
      <c r="A385" s="103" t="str">
        <f t="shared" si="74"/>
        <v>2010_4_6_f51_6</v>
      </c>
      <c r="B385" s="23" t="s">
        <v>53</v>
      </c>
      <c r="C385" s="23">
        <v>6</v>
      </c>
      <c r="D385" s="23" t="s">
        <v>312</v>
      </c>
      <c r="E385" s="23">
        <v>0</v>
      </c>
      <c r="F385" s="23">
        <v>3.3741938787663461E-2</v>
      </c>
      <c r="G385" s="23">
        <v>0.48087386955694361</v>
      </c>
      <c r="H385" s="23">
        <v>0.35192025824741469</v>
      </c>
      <c r="I385" s="23">
        <v>9.505153921826482E-3</v>
      </c>
      <c r="J385" s="23">
        <v>89.446834901625323</v>
      </c>
      <c r="K385" s="23">
        <v>38.490041268334821</v>
      </c>
      <c r="L385" s="23"/>
    </row>
    <row r="386" spans="1:12" x14ac:dyDescent="0.2">
      <c r="A386" s="103" t="str">
        <f t="shared" si="74"/>
        <v>2010_4_6_f51_7</v>
      </c>
      <c r="B386" s="23" t="s">
        <v>53</v>
      </c>
      <c r="C386" s="23">
        <v>6</v>
      </c>
      <c r="D386" s="23" t="s">
        <v>313</v>
      </c>
      <c r="E386" s="23">
        <v>4.1222564711999102E-3</v>
      </c>
      <c r="F386" s="23">
        <v>0.10808110818137928</v>
      </c>
      <c r="G386" s="23">
        <v>0.40227750230377657</v>
      </c>
      <c r="H386" s="23">
        <v>6.4841980168604003E-3</v>
      </c>
      <c r="I386" s="23">
        <v>1.9051509637167157E-2</v>
      </c>
      <c r="J386" s="23">
        <v>84.546834901625317</v>
      </c>
      <c r="K386" s="23">
        <v>-13.284481848421589</v>
      </c>
      <c r="L386" s="23"/>
    </row>
    <row r="387" spans="1:12" x14ac:dyDescent="0.2">
      <c r="A387" s="103" t="str">
        <f t="shared" ref="A387:A450" si="75">CONCATENATE(B387,"_",C387,"_",D387)</f>
        <v>2010_4_6_f52_1</v>
      </c>
      <c r="B387" s="23" t="s">
        <v>53</v>
      </c>
      <c r="C387" s="23">
        <v>6</v>
      </c>
      <c r="D387" s="23" t="s">
        <v>311</v>
      </c>
      <c r="E387" s="23">
        <v>0</v>
      </c>
      <c r="F387" s="23">
        <v>0.10576365541386225</v>
      </c>
      <c r="G387" s="23">
        <v>0.74500649037043654</v>
      </c>
      <c r="H387" s="23">
        <v>0.36784660866895857</v>
      </c>
      <c r="I387" s="23">
        <v>0</v>
      </c>
      <c r="J387" s="23">
        <v>98.446834901625323</v>
      </c>
      <c r="K387" s="23">
        <v>21.506593627352682</v>
      </c>
      <c r="L387" s="23"/>
    </row>
    <row r="388" spans="1:12" x14ac:dyDescent="0.2">
      <c r="A388" s="103" t="str">
        <f t="shared" si="75"/>
        <v>2010_4_6_f52_6</v>
      </c>
      <c r="B388" s="23" t="s">
        <v>53</v>
      </c>
      <c r="C388" s="23">
        <v>6</v>
      </c>
      <c r="D388" s="23" t="s">
        <v>314</v>
      </c>
      <c r="E388" s="23">
        <v>0</v>
      </c>
      <c r="F388" s="23">
        <v>7.6108590719025371E-2</v>
      </c>
      <c r="G388" s="23">
        <v>0.55393405310300303</v>
      </c>
      <c r="H388" s="23">
        <v>0.23860449997478578</v>
      </c>
      <c r="I388" s="23">
        <v>9.505153921826482E-3</v>
      </c>
      <c r="J388" s="23">
        <v>89.546834901625317</v>
      </c>
      <c r="K388" s="23">
        <v>20.669104615560411</v>
      </c>
      <c r="L388" s="23"/>
    </row>
    <row r="389" spans="1:12" x14ac:dyDescent="0.2">
      <c r="A389" s="103" t="str">
        <f t="shared" si="75"/>
        <v>2010_4_6_f52_7</v>
      </c>
      <c r="B389" s="23" t="s">
        <v>53</v>
      </c>
      <c r="C389" s="23">
        <v>6</v>
      </c>
      <c r="D389" s="23" t="s">
        <v>315</v>
      </c>
      <c r="E389" s="23">
        <v>1.281241876183756E-3</v>
      </c>
      <c r="F389" s="23">
        <v>0.16151075129052625</v>
      </c>
      <c r="G389" s="23">
        <v>0.31867739831892861</v>
      </c>
      <c r="H389" s="23">
        <v>3.9495673487577529E-2</v>
      </c>
      <c r="I389" s="23">
        <v>0</v>
      </c>
      <c r="J389" s="23">
        <v>83.546834901625317</v>
      </c>
      <c r="K389" s="23">
        <v>-23.912843668648108</v>
      </c>
      <c r="L389" s="23"/>
    </row>
    <row r="390" spans="1:12" x14ac:dyDescent="0.2">
      <c r="A390" s="103" t="str">
        <f t="shared" si="75"/>
        <v>2010_4_6_f9_1</v>
      </c>
      <c r="B390" s="23" t="s">
        <v>53</v>
      </c>
      <c r="C390" s="23">
        <v>6</v>
      </c>
      <c r="D390" s="23" t="s">
        <v>4</v>
      </c>
      <c r="E390" s="23">
        <v>0</v>
      </c>
      <c r="F390" s="23">
        <v>4.9679542698770139E-2</v>
      </c>
      <c r="G390" s="23">
        <v>0.87237071278244782</v>
      </c>
      <c r="H390" s="23">
        <v>0.29402390438247006</v>
      </c>
      <c r="I390" s="23">
        <v>0</v>
      </c>
      <c r="J390" s="23">
        <v>93.24683490162532</v>
      </c>
      <c r="K390" s="23">
        <v>20.092883291845371</v>
      </c>
      <c r="L390" s="23"/>
    </row>
    <row r="391" spans="1:12" x14ac:dyDescent="0.2">
      <c r="A391" s="103" t="str">
        <f t="shared" si="75"/>
        <v>2010_4_6_f9_2</v>
      </c>
      <c r="B391" s="23" t="s">
        <v>53</v>
      </c>
      <c r="C391" s="23">
        <v>6</v>
      </c>
      <c r="D391" s="23" t="s">
        <v>5</v>
      </c>
      <c r="E391" s="23">
        <v>0</v>
      </c>
      <c r="F391" s="23">
        <v>6.9325482643024322E-2</v>
      </c>
      <c r="G391" s="23">
        <v>0.75109618262391964</v>
      </c>
      <c r="H391" s="23">
        <v>0.22987151724906818</v>
      </c>
      <c r="I391" s="23">
        <v>0</v>
      </c>
      <c r="J391" s="23">
        <v>93.24683490162532</v>
      </c>
      <c r="K391" s="23">
        <v>15.285830402274014</v>
      </c>
      <c r="L391" s="23"/>
    </row>
    <row r="392" spans="1:12" x14ac:dyDescent="0.2">
      <c r="A392" s="103" t="str">
        <f t="shared" si="75"/>
        <v>2010_4_6_InEI</v>
      </c>
      <c r="B392" s="23" t="s">
        <v>53</v>
      </c>
      <c r="C392" s="23">
        <v>6</v>
      </c>
      <c r="D392" s="23" t="s">
        <v>107</v>
      </c>
      <c r="E392" s="23">
        <v>0</v>
      </c>
      <c r="F392" s="23">
        <v>2.544191210582972E-3</v>
      </c>
      <c r="G392" s="23">
        <v>2.7120802921333311E-2</v>
      </c>
      <c r="H392" s="23">
        <v>7.9992022063526073E-3</v>
      </c>
      <c r="I392" s="23">
        <v>0</v>
      </c>
      <c r="J392" s="23">
        <v>93.115510199229448</v>
      </c>
      <c r="K392" s="23">
        <v>14.483279947824201</v>
      </c>
      <c r="L392" s="23"/>
    </row>
    <row r="393" spans="1:12" x14ac:dyDescent="0.2">
      <c r="A393" s="103" t="str">
        <f t="shared" si="75"/>
        <v>2010_4_6_lagE</v>
      </c>
      <c r="B393" s="23" t="s">
        <v>53</v>
      </c>
      <c r="C393" s="23">
        <v>6</v>
      </c>
      <c r="D393" s="23" t="s">
        <v>226</v>
      </c>
      <c r="E393" s="23">
        <v>0</v>
      </c>
      <c r="F393" s="23">
        <v>1.2138188729536299E-3</v>
      </c>
      <c r="G393" s="23">
        <v>1.9188144075518724E-2</v>
      </c>
      <c r="H393" s="23">
        <v>1.7491049428900812E-2</v>
      </c>
      <c r="I393" s="23">
        <v>5.8551886995696176E-4</v>
      </c>
      <c r="J393" s="23">
        <v>95.199634505691591</v>
      </c>
      <c r="K393" s="23">
        <v>45.345463379847104</v>
      </c>
      <c r="L393" s="23"/>
    </row>
    <row r="394" spans="1:12" x14ac:dyDescent="0.2">
      <c r="A394" s="103" t="str">
        <f t="shared" si="75"/>
        <v>2010_4_7_f4_1</v>
      </c>
      <c r="B394" s="23" t="s">
        <v>53</v>
      </c>
      <c r="C394" s="23">
        <v>7</v>
      </c>
      <c r="D394" s="23" t="s">
        <v>43</v>
      </c>
      <c r="E394" s="23">
        <v>1.2818292049194527E-3</v>
      </c>
      <c r="F394" s="23">
        <v>0</v>
      </c>
      <c r="G394" s="23">
        <v>0.1633760609734973</v>
      </c>
      <c r="H394" s="23">
        <v>0.14328252208557074</v>
      </c>
      <c r="I394" s="23">
        <v>2.442404295860038E-2</v>
      </c>
      <c r="J394" s="23">
        <v>54.1</v>
      </c>
      <c r="K394" s="23">
        <v>57.035867287907685</v>
      </c>
      <c r="L394" s="23"/>
    </row>
    <row r="395" spans="1:12" x14ac:dyDescent="0.2">
      <c r="A395" s="103" t="str">
        <f t="shared" si="75"/>
        <v>2010_4_7_f4_2</v>
      </c>
      <c r="B395" s="23" t="s">
        <v>53</v>
      </c>
      <c r="C395" s="23">
        <v>7</v>
      </c>
      <c r="D395" s="23" t="s">
        <v>44</v>
      </c>
      <c r="E395" s="23">
        <v>0</v>
      </c>
      <c r="F395" s="23">
        <v>3.762380332784125E-3</v>
      </c>
      <c r="G395" s="23">
        <v>0.23248622289567192</v>
      </c>
      <c r="H395" s="23">
        <v>0.21521353663123749</v>
      </c>
      <c r="I395" s="23">
        <v>9.8035573539441923E-2</v>
      </c>
      <c r="J395" s="23">
        <v>55.1</v>
      </c>
      <c r="K395" s="23">
        <v>74.162693208757275</v>
      </c>
      <c r="L395" s="23"/>
    </row>
    <row r="396" spans="1:12" x14ac:dyDescent="0.2">
      <c r="A396" s="103" t="str">
        <f t="shared" si="75"/>
        <v>2010_4_7_f51_1</v>
      </c>
      <c r="B396" s="23" t="s">
        <v>53</v>
      </c>
      <c r="C396" s="23">
        <v>7</v>
      </c>
      <c r="D396" s="23" t="s">
        <v>310</v>
      </c>
      <c r="E396" s="23">
        <v>0</v>
      </c>
      <c r="F396" s="23">
        <v>1.5600420375031933E-2</v>
      </c>
      <c r="G396" s="23">
        <v>0.17948655835348659</v>
      </c>
      <c r="H396" s="23">
        <v>0.20432028278635181</v>
      </c>
      <c r="I396" s="23">
        <v>6.5484277737844293E-2</v>
      </c>
      <c r="J396" s="23">
        <v>58.2</v>
      </c>
      <c r="K396" s="23">
        <v>68.766237045502805</v>
      </c>
      <c r="L396" s="23"/>
    </row>
    <row r="397" spans="1:12" x14ac:dyDescent="0.2">
      <c r="A397" s="103" t="str">
        <f t="shared" si="75"/>
        <v>2010_4_7_f51_6</v>
      </c>
      <c r="B397" s="23" t="s">
        <v>53</v>
      </c>
      <c r="C397" s="23">
        <v>7</v>
      </c>
      <c r="D397" s="23" t="s">
        <v>312</v>
      </c>
      <c r="E397" s="23">
        <v>0</v>
      </c>
      <c r="F397" s="23">
        <v>8.1780472835019677E-4</v>
      </c>
      <c r="G397" s="23">
        <v>4.8540477335781013E-2</v>
      </c>
      <c r="H397" s="23">
        <v>7.2989436532731863E-2</v>
      </c>
      <c r="I397" s="23">
        <v>4.6959425368382116E-2</v>
      </c>
      <c r="J397" s="23">
        <v>52.2</v>
      </c>
      <c r="K397" s="23">
        <v>98.100102955632153</v>
      </c>
      <c r="L397" s="23"/>
    </row>
    <row r="398" spans="1:12" x14ac:dyDescent="0.2">
      <c r="A398" s="103" t="str">
        <f t="shared" si="75"/>
        <v>2010_4_7_f51_7</v>
      </c>
      <c r="B398" s="23" t="s">
        <v>53</v>
      </c>
      <c r="C398" s="23">
        <v>7</v>
      </c>
      <c r="D398" s="23" t="s">
        <v>313</v>
      </c>
      <c r="E398" s="23">
        <v>0</v>
      </c>
      <c r="F398" s="23">
        <v>1.2162513462324063E-2</v>
      </c>
      <c r="G398" s="23">
        <v>2.0221339176291452E-2</v>
      </c>
      <c r="H398" s="23">
        <v>3.0824079919783117E-3</v>
      </c>
      <c r="I398" s="23">
        <v>0</v>
      </c>
      <c r="J398" s="23">
        <v>47.25</v>
      </c>
      <c r="K398" s="23">
        <v>-25.602094240837697</v>
      </c>
      <c r="L398" s="23"/>
    </row>
    <row r="399" spans="1:12" x14ac:dyDescent="0.2">
      <c r="A399" s="103" t="str">
        <f t="shared" si="75"/>
        <v>2010_4_7_f52_1</v>
      </c>
      <c r="B399" s="23" t="s">
        <v>53</v>
      </c>
      <c r="C399" s="23">
        <v>7</v>
      </c>
      <c r="D399" s="23" t="s">
        <v>311</v>
      </c>
      <c r="E399" s="23">
        <v>0</v>
      </c>
      <c r="F399" s="23">
        <v>2.6043655075055315E-2</v>
      </c>
      <c r="G399" s="23">
        <v>0.20065693901893372</v>
      </c>
      <c r="H399" s="23">
        <v>0.18053723141038058</v>
      </c>
      <c r="I399" s="23">
        <v>3.6744726312752184E-2</v>
      </c>
      <c r="J399" s="23">
        <v>56.2</v>
      </c>
      <c r="K399" s="23">
        <v>51.349546964795309</v>
      </c>
      <c r="L399" s="23"/>
    </row>
    <row r="400" spans="1:12" x14ac:dyDescent="0.2">
      <c r="A400" s="103" t="str">
        <f t="shared" si="75"/>
        <v>2010_4_7_f52_6</v>
      </c>
      <c r="B400" s="23" t="s">
        <v>53</v>
      </c>
      <c r="C400" s="23">
        <v>7</v>
      </c>
      <c r="D400" s="23" t="s">
        <v>314</v>
      </c>
      <c r="E400" s="23">
        <v>0</v>
      </c>
      <c r="F400" s="23">
        <v>2.0774429281273335E-2</v>
      </c>
      <c r="G400" s="23">
        <v>7.0586221240216934E-2</v>
      </c>
      <c r="H400" s="23">
        <v>4.5898562090469774E-2</v>
      </c>
      <c r="I400" s="23">
        <v>3.2088821589702679E-2</v>
      </c>
      <c r="J400" s="23">
        <v>52.25</v>
      </c>
      <c r="K400" s="23">
        <v>52.732691235293359</v>
      </c>
      <c r="L400" s="23"/>
    </row>
    <row r="401" spans="1:12" x14ac:dyDescent="0.2">
      <c r="A401" s="103" t="str">
        <f t="shared" si="75"/>
        <v>2010_4_7_f52_7</v>
      </c>
      <c r="B401" s="23" t="s">
        <v>53</v>
      </c>
      <c r="C401" s="23">
        <v>7</v>
      </c>
      <c r="D401" s="23" t="s">
        <v>315</v>
      </c>
      <c r="E401" s="23">
        <v>0</v>
      </c>
      <c r="F401" s="23">
        <v>1.1809707728302447E-2</v>
      </c>
      <c r="G401" s="23">
        <v>2.0537007464626583E-2</v>
      </c>
      <c r="H401" s="23">
        <v>3.1195454376647972E-3</v>
      </c>
      <c r="I401" s="23">
        <v>0</v>
      </c>
      <c r="J401" s="23">
        <v>47.25</v>
      </c>
      <c r="K401" s="23">
        <v>-24.502617801047123</v>
      </c>
      <c r="L401" s="23"/>
    </row>
    <row r="402" spans="1:12" x14ac:dyDescent="0.2">
      <c r="A402" s="103" t="str">
        <f t="shared" si="75"/>
        <v>2010_4_7_f9_1</v>
      </c>
      <c r="B402" s="23" t="s">
        <v>53</v>
      </c>
      <c r="C402" s="23">
        <v>7</v>
      </c>
      <c r="D402" s="23" t="s">
        <v>4</v>
      </c>
      <c r="E402" s="23">
        <v>0</v>
      </c>
      <c r="F402" s="23">
        <v>3.0140308331889831E-3</v>
      </c>
      <c r="G402" s="23">
        <v>0.23009527108955483</v>
      </c>
      <c r="H402" s="23">
        <v>9.9255153299844107E-2</v>
      </c>
      <c r="I402" s="23">
        <v>0</v>
      </c>
      <c r="J402" s="23">
        <v>54.1</v>
      </c>
      <c r="K402" s="23">
        <v>28.956502704900089</v>
      </c>
      <c r="L402" s="23"/>
    </row>
    <row r="403" spans="1:12" x14ac:dyDescent="0.2">
      <c r="A403" s="103" t="str">
        <f t="shared" si="75"/>
        <v>2010_4_7_f9_2</v>
      </c>
      <c r="B403" s="23" t="s">
        <v>53</v>
      </c>
      <c r="C403" s="23">
        <v>7</v>
      </c>
      <c r="D403" s="23" t="s">
        <v>5</v>
      </c>
      <c r="E403" s="23">
        <v>0</v>
      </c>
      <c r="F403" s="23">
        <v>1.0127137325769846E-2</v>
      </c>
      <c r="G403" s="23">
        <v>0.33782524061051827</v>
      </c>
      <c r="H403" s="23">
        <v>0.18844950452763928</v>
      </c>
      <c r="I403" s="23">
        <v>1.309583093520803E-2</v>
      </c>
      <c r="J403" s="23">
        <v>55.1</v>
      </c>
      <c r="K403" s="23">
        <v>37.218358527314535</v>
      </c>
      <c r="L403" s="23"/>
    </row>
    <row r="404" spans="1:12" x14ac:dyDescent="0.2">
      <c r="A404" s="103" t="str">
        <f t="shared" si="75"/>
        <v>2010_4_7_InEI</v>
      </c>
      <c r="B404" s="23" t="s">
        <v>53</v>
      </c>
      <c r="C404" s="23">
        <v>7</v>
      </c>
      <c r="D404" s="23" t="s">
        <v>107</v>
      </c>
      <c r="E404" s="23">
        <v>0</v>
      </c>
      <c r="F404" s="23">
        <v>4.5502394387289745E-5</v>
      </c>
      <c r="G404" s="23">
        <v>7.8407664262937216E-3</v>
      </c>
      <c r="H404" s="23">
        <v>4.6340489641293033E-3</v>
      </c>
      <c r="I404" s="23">
        <v>1.712714100958279E-4</v>
      </c>
      <c r="J404" s="23">
        <v>54.857594021727273</v>
      </c>
      <c r="K404" s="23">
        <v>38.853206751387738</v>
      </c>
      <c r="L404" s="23"/>
    </row>
    <row r="405" spans="1:12" x14ac:dyDescent="0.2">
      <c r="A405" s="103" t="str">
        <f t="shared" si="75"/>
        <v>2010_4_7_lagE</v>
      </c>
      <c r="B405" s="23" t="s">
        <v>53</v>
      </c>
      <c r="C405" s="23">
        <v>7</v>
      </c>
      <c r="D405" s="23" t="s">
        <v>226</v>
      </c>
      <c r="E405" s="23">
        <v>3.2329075505808487E-6</v>
      </c>
      <c r="F405" s="23">
        <v>9.489117379549023E-6</v>
      </c>
      <c r="G405" s="23">
        <v>5.0958679934265463E-3</v>
      </c>
      <c r="H405" s="23">
        <v>4.9090632620218703E-3</v>
      </c>
      <c r="I405" s="23">
        <v>2.673935914527594E-3</v>
      </c>
      <c r="J405" s="23">
        <v>54.857594021727273</v>
      </c>
      <c r="K405" s="23">
        <v>80.691078172516328</v>
      </c>
      <c r="L405" s="23"/>
    </row>
    <row r="406" spans="1:12" x14ac:dyDescent="0.2">
      <c r="A406" s="103" t="str">
        <f t="shared" si="75"/>
        <v>2010_4_8_f4_1</v>
      </c>
      <c r="B406" s="23" t="s">
        <v>53</v>
      </c>
      <c r="C406" s="23">
        <v>8</v>
      </c>
      <c r="D406" s="23" t="s">
        <v>43</v>
      </c>
      <c r="E406" s="23">
        <v>0</v>
      </c>
      <c r="F406" s="23">
        <v>9.2326346786765975E-2</v>
      </c>
      <c r="G406" s="23">
        <v>0.29670535250303137</v>
      </c>
      <c r="H406" s="23">
        <v>0.23451931404815518</v>
      </c>
      <c r="I406" s="23">
        <v>5.2658929499393731E-3</v>
      </c>
      <c r="J406" s="23">
        <v>22.2</v>
      </c>
      <c r="K406" s="23">
        <v>24.287634704806393</v>
      </c>
      <c r="L406" s="23"/>
    </row>
    <row r="407" spans="1:12" x14ac:dyDescent="0.2">
      <c r="A407" s="103" t="str">
        <f t="shared" si="75"/>
        <v>2010_4_8_f4_2</v>
      </c>
      <c r="B407" s="23" t="s">
        <v>53</v>
      </c>
      <c r="C407" s="23">
        <v>8</v>
      </c>
      <c r="D407" s="23" t="s">
        <v>44</v>
      </c>
      <c r="E407" s="23">
        <v>0</v>
      </c>
      <c r="F407" s="23">
        <v>1.2492934289589478E-2</v>
      </c>
      <c r="G407" s="23">
        <v>0.25563337548276177</v>
      </c>
      <c r="H407" s="23">
        <v>0.25191529511637367</v>
      </c>
      <c r="I407" s="23">
        <v>0</v>
      </c>
      <c r="J407" s="23">
        <v>23.2</v>
      </c>
      <c r="K407" s="23">
        <v>46.039078138375913</v>
      </c>
      <c r="L407" s="23"/>
    </row>
    <row r="408" spans="1:12" x14ac:dyDescent="0.2">
      <c r="A408" s="103" t="str">
        <f t="shared" si="75"/>
        <v>2010_4_8_f51_1</v>
      </c>
      <c r="B408" s="23" t="s">
        <v>53</v>
      </c>
      <c r="C408" s="23">
        <v>8</v>
      </c>
      <c r="D408" s="23" t="s">
        <v>310</v>
      </c>
      <c r="E408" s="23">
        <v>0</v>
      </c>
      <c r="F408" s="23">
        <v>7.5807101804138161E-2</v>
      </c>
      <c r="G408" s="23">
        <v>0.30057295707885023</v>
      </c>
      <c r="H408" s="23">
        <v>0.21700270753019946</v>
      </c>
      <c r="I408" s="23">
        <v>0</v>
      </c>
      <c r="J408" s="23">
        <v>23.4</v>
      </c>
      <c r="K408" s="23">
        <v>23.795029737642079</v>
      </c>
      <c r="L408" s="23"/>
    </row>
    <row r="409" spans="1:12" x14ac:dyDescent="0.2">
      <c r="A409" s="103" t="str">
        <f t="shared" si="75"/>
        <v>2010_4_8_f51_6</v>
      </c>
      <c r="B409" s="23" t="s">
        <v>53</v>
      </c>
      <c r="C409" s="23">
        <v>8</v>
      </c>
      <c r="D409" s="23" t="s">
        <v>312</v>
      </c>
      <c r="E409" s="23">
        <v>0</v>
      </c>
      <c r="F409" s="23">
        <v>2.240289316450236E-2</v>
      </c>
      <c r="G409" s="23">
        <v>0.18650160739833563</v>
      </c>
      <c r="H409" s="23">
        <v>5.1581174593578777E-2</v>
      </c>
      <c r="I409" s="23">
        <v>2.8747075299582676E-3</v>
      </c>
      <c r="J409" s="23">
        <v>17.399999999999999</v>
      </c>
      <c r="K409" s="23">
        <v>13.26231991794563</v>
      </c>
      <c r="L409" s="23"/>
    </row>
    <row r="410" spans="1:12" x14ac:dyDescent="0.2">
      <c r="A410" s="103" t="str">
        <f t="shared" si="75"/>
        <v>2010_4_8_f51_7</v>
      </c>
      <c r="B410" s="23" t="s">
        <v>53</v>
      </c>
      <c r="C410" s="23">
        <v>8</v>
      </c>
      <c r="D410" s="23" t="s">
        <v>313</v>
      </c>
      <c r="E410" s="23">
        <v>2.4993500947004865E-2</v>
      </c>
      <c r="F410" s="23">
        <v>7.5359304787016745E-2</v>
      </c>
      <c r="G410" s="23">
        <v>0.14386675084487685</v>
      </c>
      <c r="H410" s="23">
        <v>4.7550785456976268E-2</v>
      </c>
      <c r="I410" s="23">
        <v>0</v>
      </c>
      <c r="J410" s="23">
        <v>18.5</v>
      </c>
      <c r="K410" s="23">
        <v>-26.663272449564058</v>
      </c>
      <c r="L410" s="23"/>
    </row>
    <row r="411" spans="1:12" x14ac:dyDescent="0.2">
      <c r="A411" s="103" t="str">
        <f t="shared" si="75"/>
        <v>2010_4_8_f52_1</v>
      </c>
      <c r="B411" s="23" t="s">
        <v>53</v>
      </c>
      <c r="C411" s="23">
        <v>8</v>
      </c>
      <c r="D411" s="23" t="s">
        <v>311</v>
      </c>
      <c r="E411" s="23">
        <v>0</v>
      </c>
      <c r="F411" s="23">
        <v>6.1871848245330721E-2</v>
      </c>
      <c r="G411" s="23">
        <v>0.49438780922065872</v>
      </c>
      <c r="H411" s="23">
        <v>3.712310894719844E-2</v>
      </c>
      <c r="I411" s="23">
        <v>0</v>
      </c>
      <c r="J411" s="23">
        <v>23.4</v>
      </c>
      <c r="K411" s="23">
        <v>-4.1707883509544148</v>
      </c>
      <c r="L411" s="23"/>
    </row>
    <row r="412" spans="1:12" x14ac:dyDescent="0.2">
      <c r="A412" s="103" t="str">
        <f t="shared" si="75"/>
        <v>2010_4_8_f52_6</v>
      </c>
      <c r="B412" s="23" t="s">
        <v>53</v>
      </c>
      <c r="C412" s="23">
        <v>8</v>
      </c>
      <c r="D412" s="23" t="s">
        <v>314</v>
      </c>
      <c r="E412" s="23">
        <v>0</v>
      </c>
      <c r="F412" s="23">
        <v>2.240289316450236E-2</v>
      </c>
      <c r="G412" s="23">
        <v>0.21338507919573846</v>
      </c>
      <c r="H412" s="23">
        <v>2.9812699642584449E-2</v>
      </c>
      <c r="I412" s="23">
        <v>0</v>
      </c>
      <c r="J412" s="23">
        <v>17.5</v>
      </c>
      <c r="K412" s="23">
        <v>2.7898297177513425</v>
      </c>
      <c r="L412" s="23"/>
    </row>
    <row r="413" spans="1:12" x14ac:dyDescent="0.2">
      <c r="A413" s="103" t="str">
        <f t="shared" si="75"/>
        <v>2010_4_8_f52_7</v>
      </c>
      <c r="B413" s="23" t="s">
        <v>53</v>
      </c>
      <c r="C413" s="23">
        <v>8</v>
      </c>
      <c r="D413" s="23" t="s">
        <v>315</v>
      </c>
      <c r="E413" s="23">
        <v>2.1613993389534666E-2</v>
      </c>
      <c r="F413" s="23">
        <v>7.6577413005533473E-2</v>
      </c>
      <c r="G413" s="23">
        <v>0.15035094886173728</v>
      </c>
      <c r="H413" s="23">
        <v>4.3227986779069333E-2</v>
      </c>
      <c r="I413" s="23">
        <v>0</v>
      </c>
      <c r="J413" s="23">
        <v>18.5</v>
      </c>
      <c r="K413" s="23">
        <v>-26.245783745942852</v>
      </c>
      <c r="L413" s="23"/>
    </row>
    <row r="414" spans="1:12" x14ac:dyDescent="0.2">
      <c r="A414" s="103" t="str">
        <f t="shared" si="75"/>
        <v>2010_4_8_f9_1</v>
      </c>
      <c r="B414" s="23" t="s">
        <v>53</v>
      </c>
      <c r="C414" s="23">
        <v>8</v>
      </c>
      <c r="D414" s="23" t="s">
        <v>4</v>
      </c>
      <c r="E414" s="23">
        <v>0</v>
      </c>
      <c r="F414" s="23">
        <v>5.8929499393729427E-2</v>
      </c>
      <c r="G414" s="23">
        <v>0.40023557942144461</v>
      </c>
      <c r="H414" s="23">
        <v>0.16965182747271781</v>
      </c>
      <c r="I414" s="23">
        <v>0</v>
      </c>
      <c r="J414" s="23">
        <v>22.2</v>
      </c>
      <c r="K414" s="23">
        <v>17.608039315071512</v>
      </c>
      <c r="L414" s="23"/>
    </row>
    <row r="415" spans="1:12" x14ac:dyDescent="0.2">
      <c r="A415" s="103" t="str">
        <f t="shared" si="75"/>
        <v>2010_4_8_f9_2</v>
      </c>
      <c r="B415" s="23" t="s">
        <v>53</v>
      </c>
      <c r="C415" s="23">
        <v>8</v>
      </c>
      <c r="D415" s="23" t="s">
        <v>5</v>
      </c>
      <c r="E415" s="23">
        <v>0</v>
      </c>
      <c r="F415" s="23">
        <v>0</v>
      </c>
      <c r="G415" s="23">
        <v>0.3744695364512648</v>
      </c>
      <c r="H415" s="23">
        <v>8.8622066732871804E-2</v>
      </c>
      <c r="I415" s="23">
        <v>0</v>
      </c>
      <c r="J415" s="23">
        <v>21.2</v>
      </c>
      <c r="K415" s="23">
        <v>19.137048938810814</v>
      </c>
      <c r="L415" s="23"/>
    </row>
    <row r="416" spans="1:12" x14ac:dyDescent="0.2">
      <c r="A416" s="103" t="str">
        <f t="shared" si="75"/>
        <v>2010_4_8_InEI</v>
      </c>
      <c r="B416" s="23" t="s">
        <v>53</v>
      </c>
      <c r="C416" s="23">
        <v>8</v>
      </c>
      <c r="D416" s="23" t="s">
        <v>107</v>
      </c>
      <c r="E416" s="23">
        <v>0</v>
      </c>
      <c r="F416" s="23">
        <v>1.5186093678232616E-3</v>
      </c>
      <c r="G416" s="23">
        <v>2.2364930011035136E-2</v>
      </c>
      <c r="H416" s="23">
        <v>6.9002310650796818E-3</v>
      </c>
      <c r="I416" s="23">
        <v>0</v>
      </c>
      <c r="J416" s="23">
        <v>21.608089261472927</v>
      </c>
      <c r="K416" s="23">
        <v>17.482009577277648</v>
      </c>
      <c r="L416" s="23"/>
    </row>
    <row r="417" spans="1:12" x14ac:dyDescent="0.2">
      <c r="A417" s="103" t="str">
        <f t="shared" si="75"/>
        <v>2010_4_8_lagE</v>
      </c>
      <c r="B417" s="23" t="s">
        <v>53</v>
      </c>
      <c r="C417" s="23">
        <v>8</v>
      </c>
      <c r="D417" s="23" t="s">
        <v>226</v>
      </c>
      <c r="E417" s="23">
        <v>0</v>
      </c>
      <c r="F417" s="23">
        <v>2.7892972801342808E-3</v>
      </c>
      <c r="G417" s="23">
        <v>1.5986698127013706E-2</v>
      </c>
      <c r="H417" s="23">
        <v>1.3733527816863867E-2</v>
      </c>
      <c r="I417" s="23">
        <v>3.6048151445035465E-5</v>
      </c>
      <c r="J417" s="23">
        <v>22.528540214849549</v>
      </c>
      <c r="K417" s="23">
        <v>33.848927439409593</v>
      </c>
      <c r="L417" s="23"/>
    </row>
    <row r="418" spans="1:12" x14ac:dyDescent="0.2">
      <c r="A418" s="103" t="str">
        <f t="shared" si="75"/>
        <v>2011_2_1_f4_1</v>
      </c>
      <c r="B418" s="23" t="s">
        <v>54</v>
      </c>
      <c r="C418" s="23">
        <v>1</v>
      </c>
      <c r="D418" s="23" t="s">
        <v>43</v>
      </c>
      <c r="E418" s="23">
        <v>0</v>
      </c>
      <c r="F418" s="23">
        <v>5.9864888272994979E-3</v>
      </c>
      <c r="G418" s="23">
        <v>0.31706218603845493</v>
      </c>
      <c r="H418" s="23">
        <v>0.37160934576563343</v>
      </c>
      <c r="I418" s="23">
        <v>0.1022345401004677</v>
      </c>
      <c r="J418" s="23">
        <v>35.520846552825631</v>
      </c>
      <c r="K418" s="23">
        <v>71.539372461414914</v>
      </c>
      <c r="L418" s="23"/>
    </row>
    <row r="419" spans="1:12" x14ac:dyDescent="0.2">
      <c r="A419" s="103" t="str">
        <f t="shared" si="75"/>
        <v>2011_2_1_f4_2</v>
      </c>
      <c r="B419" s="23" t="s">
        <v>54</v>
      </c>
      <c r="C419" s="23">
        <v>1</v>
      </c>
      <c r="D419" s="23" t="s">
        <v>44</v>
      </c>
      <c r="E419" s="23">
        <v>0</v>
      </c>
      <c r="F419" s="23">
        <v>0</v>
      </c>
      <c r="G419" s="23">
        <v>0.24054202471620567</v>
      </c>
      <c r="H419" s="23">
        <v>0.56568520405796818</v>
      </c>
      <c r="I419" s="23">
        <v>5.5497017809343123E-2</v>
      </c>
      <c r="J419" s="23">
        <v>36.020846552825631</v>
      </c>
      <c r="K419" s="23">
        <v>78.526192382248553</v>
      </c>
      <c r="L419" s="23"/>
    </row>
    <row r="420" spans="1:12" x14ac:dyDescent="0.2">
      <c r="A420" s="103" t="str">
        <f t="shared" si="75"/>
        <v>2011_2_1_f51_1</v>
      </c>
      <c r="B420" s="23" t="s">
        <v>54</v>
      </c>
      <c r="C420" s="23">
        <v>1</v>
      </c>
      <c r="D420" s="23" t="s">
        <v>310</v>
      </c>
      <c r="E420" s="23">
        <v>0</v>
      </c>
      <c r="F420" s="23">
        <v>6.3713153362926045E-2</v>
      </c>
      <c r="G420" s="23">
        <v>0.23268810894712669</v>
      </c>
      <c r="H420" s="23">
        <v>0.36747734725639758</v>
      </c>
      <c r="I420" s="23">
        <v>0.17663337647817567</v>
      </c>
      <c r="J420" s="23">
        <v>36.120846552825633</v>
      </c>
      <c r="K420" s="23">
        <v>78.170324487786502</v>
      </c>
      <c r="L420" s="23"/>
    </row>
    <row r="421" spans="1:12" x14ac:dyDescent="0.2">
      <c r="A421" s="103" t="str">
        <f t="shared" si="75"/>
        <v>2011_2_1_f51_6</v>
      </c>
      <c r="B421" s="23" t="s">
        <v>54</v>
      </c>
      <c r="C421" s="23">
        <v>1</v>
      </c>
      <c r="D421" s="23" t="s">
        <v>312</v>
      </c>
      <c r="E421" s="23">
        <v>0</v>
      </c>
      <c r="F421" s="23">
        <v>3.2574325415933421E-2</v>
      </c>
      <c r="G421" s="23">
        <v>0.17969669022933771</v>
      </c>
      <c r="H421" s="23">
        <v>0.41429319868261116</v>
      </c>
      <c r="I421" s="23">
        <v>0.16900985133234184</v>
      </c>
      <c r="J421" s="23">
        <v>32.920846552825637</v>
      </c>
      <c r="K421" s="23">
        <v>90.467827823682399</v>
      </c>
      <c r="L421" s="23"/>
    </row>
    <row r="422" spans="1:12" x14ac:dyDescent="0.2">
      <c r="A422" s="103" t="str">
        <f t="shared" si="75"/>
        <v>2011_2_1_f51_7</v>
      </c>
      <c r="B422" s="23" t="s">
        <v>54</v>
      </c>
      <c r="C422" s="23">
        <v>1</v>
      </c>
      <c r="D422" s="23" t="s">
        <v>313</v>
      </c>
      <c r="E422" s="23">
        <v>0</v>
      </c>
      <c r="F422" s="23">
        <v>0.19827874990656874</v>
      </c>
      <c r="G422" s="23">
        <v>0.97388177371998697</v>
      </c>
      <c r="H422" s="23">
        <v>0.35498570208341074</v>
      </c>
      <c r="I422" s="23">
        <v>0</v>
      </c>
      <c r="J422" s="23">
        <v>32.920846552825637</v>
      </c>
      <c r="K422" s="23">
        <v>10.261424187064296</v>
      </c>
      <c r="L422" s="23"/>
    </row>
    <row r="423" spans="1:12" x14ac:dyDescent="0.2">
      <c r="A423" s="103" t="str">
        <f t="shared" si="75"/>
        <v>2011_2_1_f52_1</v>
      </c>
      <c r="B423" s="23" t="s">
        <v>54</v>
      </c>
      <c r="C423" s="23">
        <v>1</v>
      </c>
      <c r="D423" s="23" t="s">
        <v>311</v>
      </c>
      <c r="E423" s="23">
        <v>0</v>
      </c>
      <c r="F423" s="23">
        <v>1.0884768284491806E-2</v>
      </c>
      <c r="G423" s="23">
        <v>0.27918566441460801</v>
      </c>
      <c r="H423" s="23">
        <v>0.45688966243233053</v>
      </c>
      <c r="I423" s="23">
        <v>8.7365583758700321E-2</v>
      </c>
      <c r="J423" s="23">
        <v>35.920846552825637</v>
      </c>
      <c r="K423" s="23">
        <v>74.399731108717532</v>
      </c>
      <c r="L423" s="23"/>
    </row>
    <row r="424" spans="1:12" x14ac:dyDescent="0.2">
      <c r="A424" s="103" t="str">
        <f t="shared" si="75"/>
        <v>2011_2_1_f52_6</v>
      </c>
      <c r="B424" s="23" t="s">
        <v>54</v>
      </c>
      <c r="C424" s="23">
        <v>1</v>
      </c>
      <c r="D424" s="23" t="s">
        <v>314</v>
      </c>
      <c r="E424" s="23">
        <v>0</v>
      </c>
      <c r="F424" s="23">
        <v>5.044211963231196E-2</v>
      </c>
      <c r="G424" s="23">
        <v>0.20209277397740699</v>
      </c>
      <c r="H424" s="23">
        <v>0.40461026116616772</v>
      </c>
      <c r="I424" s="23">
        <v>0.13842891088433751</v>
      </c>
      <c r="J424" s="23">
        <v>32.920846552825637</v>
      </c>
      <c r="K424" s="23">
        <v>79.31706054028551</v>
      </c>
      <c r="L424" s="23"/>
    </row>
    <row r="425" spans="1:12" x14ac:dyDescent="0.2">
      <c r="A425" s="103" t="str">
        <f t="shared" si="75"/>
        <v>2011_2_1_f52_7</v>
      </c>
      <c r="B425" s="23" t="s">
        <v>54</v>
      </c>
      <c r="C425" s="23">
        <v>1</v>
      </c>
      <c r="D425" s="23" t="s">
        <v>315</v>
      </c>
      <c r="E425" s="23">
        <v>0</v>
      </c>
      <c r="F425" s="23">
        <v>0.22809640504824813</v>
      </c>
      <c r="G425" s="23">
        <v>1.044067832322876</v>
      </c>
      <c r="H425" s="23">
        <v>0.27053886433691088</v>
      </c>
      <c r="I425" s="23">
        <v>0</v>
      </c>
      <c r="J425" s="23">
        <v>33.120846552825633</v>
      </c>
      <c r="K425" s="23">
        <v>2.7511748204610282</v>
      </c>
      <c r="L425" s="23"/>
    </row>
    <row r="426" spans="1:12" x14ac:dyDescent="0.2">
      <c r="A426" s="103" t="str">
        <f t="shared" si="75"/>
        <v>2011_2_1_f9_1</v>
      </c>
      <c r="B426" s="23" t="s">
        <v>54</v>
      </c>
      <c r="C426" s="23">
        <v>1</v>
      </c>
      <c r="D426" s="23" t="s">
        <v>4</v>
      </c>
      <c r="E426" s="23">
        <v>0</v>
      </c>
      <c r="F426" s="23">
        <v>1.0533189202463673E-2</v>
      </c>
      <c r="G426" s="23">
        <v>0.48754073303987167</v>
      </c>
      <c r="H426" s="23">
        <v>0.27879438766672443</v>
      </c>
      <c r="I426" s="23">
        <v>0</v>
      </c>
      <c r="J426" s="23">
        <v>34.520846552825631</v>
      </c>
      <c r="K426" s="23">
        <v>34.531103282570946</v>
      </c>
      <c r="L426" s="23"/>
    </row>
    <row r="427" spans="1:12" x14ac:dyDescent="0.2">
      <c r="A427" s="103" t="str">
        <f t="shared" si="75"/>
        <v>2011_2_1_f9_2</v>
      </c>
      <c r="B427" s="23" t="s">
        <v>54</v>
      </c>
      <c r="C427" s="23">
        <v>1</v>
      </c>
      <c r="D427" s="23" t="s">
        <v>5</v>
      </c>
      <c r="E427" s="23">
        <v>0</v>
      </c>
      <c r="F427" s="23">
        <v>4.8502218848287511E-3</v>
      </c>
      <c r="G427" s="23">
        <v>0.4250565522973544</v>
      </c>
      <c r="H427" s="23">
        <v>0.39156229232147649</v>
      </c>
      <c r="I427" s="23">
        <v>3.1930627408455946E-2</v>
      </c>
      <c r="J427" s="23">
        <v>35.720846552825634</v>
      </c>
      <c r="K427" s="23">
        <v>52.797455690200934</v>
      </c>
      <c r="L427" s="23"/>
    </row>
    <row r="428" spans="1:12" x14ac:dyDescent="0.2">
      <c r="A428" s="103" t="str">
        <f t="shared" si="75"/>
        <v>2011_2_1_InEI</v>
      </c>
      <c r="B428" s="23" t="s">
        <v>54</v>
      </c>
      <c r="C428" s="23">
        <v>1</v>
      </c>
      <c r="D428" s="23" t="s">
        <v>107</v>
      </c>
      <c r="E428" s="23">
        <v>0</v>
      </c>
      <c r="F428" s="23">
        <v>4.7583253034930053E-4</v>
      </c>
      <c r="G428" s="23">
        <v>2.1780074929761389E-2</v>
      </c>
      <c r="H428" s="23">
        <v>1.6596443786285171E-2</v>
      </c>
      <c r="I428" s="23">
        <v>9.8766334392228058E-4</v>
      </c>
      <c r="J428" s="23">
        <v>35.020315829326449</v>
      </c>
      <c r="K428" s="23">
        <v>45.42151434898841</v>
      </c>
      <c r="L428" s="23"/>
    </row>
    <row r="429" spans="1:12" x14ac:dyDescent="0.2">
      <c r="A429" s="103" t="str">
        <f t="shared" si="75"/>
        <v>2011_2_1_lagE</v>
      </c>
      <c r="B429" s="23" t="s">
        <v>54</v>
      </c>
      <c r="C429" s="23">
        <v>1</v>
      </c>
      <c r="D429" s="23" t="s">
        <v>226</v>
      </c>
      <c r="E429" s="23">
        <v>0</v>
      </c>
      <c r="F429" s="23">
        <v>1.8517129331314662E-4</v>
      </c>
      <c r="G429" s="23">
        <v>1.3589955706007406E-2</v>
      </c>
      <c r="H429" s="23">
        <v>2.2507749938263297E-2</v>
      </c>
      <c r="I429" s="23">
        <v>4.0864557652343248E-3</v>
      </c>
      <c r="J429" s="23">
        <v>35.799730886015233</v>
      </c>
      <c r="K429" s="23">
        <v>75.541229278951931</v>
      </c>
      <c r="L429" s="23"/>
    </row>
    <row r="430" spans="1:12" x14ac:dyDescent="0.2">
      <c r="A430" s="103" t="str">
        <f t="shared" si="75"/>
        <v>2011_2_2_f4_1</v>
      </c>
      <c r="B430" s="23" t="s">
        <v>54</v>
      </c>
      <c r="C430" s="23">
        <v>2</v>
      </c>
      <c r="D430" s="23" t="s">
        <v>43</v>
      </c>
      <c r="E430" s="23">
        <v>0</v>
      </c>
      <c r="F430" s="23">
        <v>3.4124372076909754E-4</v>
      </c>
      <c r="G430" s="23">
        <v>1.2411224666551186E-2</v>
      </c>
      <c r="H430" s="23">
        <v>1.7062186038454875E-3</v>
      </c>
      <c r="I430" s="23">
        <v>0</v>
      </c>
      <c r="J430" s="23">
        <v>2.5499999999999998</v>
      </c>
      <c r="K430" s="23">
        <v>9.4405175512160042</v>
      </c>
      <c r="L430" s="23"/>
    </row>
    <row r="431" spans="1:12" x14ac:dyDescent="0.2">
      <c r="A431" s="103" t="str">
        <f t="shared" si="75"/>
        <v>2011_2_2_f4_2</v>
      </c>
      <c r="B431" s="23" t="s">
        <v>54</v>
      </c>
      <c r="C431" s="23">
        <v>2</v>
      </c>
      <c r="D431" s="23" t="s">
        <v>44</v>
      </c>
      <c r="E431" s="23">
        <v>0</v>
      </c>
      <c r="F431" s="23">
        <v>0</v>
      </c>
      <c r="G431" s="23">
        <v>1.49457315288528E-2</v>
      </c>
      <c r="H431" s="23">
        <v>4.4324350857627174E-3</v>
      </c>
      <c r="I431" s="23">
        <v>0</v>
      </c>
      <c r="J431" s="23">
        <v>2.5999999999999996</v>
      </c>
      <c r="K431" s="23">
        <v>22.873345935727787</v>
      </c>
      <c r="L431" s="23"/>
    </row>
    <row r="432" spans="1:12" x14ac:dyDescent="0.2">
      <c r="A432" s="103" t="str">
        <f t="shared" si="75"/>
        <v>2011_2_2_f51_1</v>
      </c>
      <c r="B432" s="23" t="s">
        <v>54</v>
      </c>
      <c r="C432" s="23">
        <v>2</v>
      </c>
      <c r="D432" s="23" t="s">
        <v>310</v>
      </c>
      <c r="E432" s="23">
        <v>0</v>
      </c>
      <c r="F432" s="23">
        <v>0</v>
      </c>
      <c r="G432" s="23">
        <v>1.342947159734156E-2</v>
      </c>
      <c r="H432" s="23">
        <v>4.5548751724230722E-3</v>
      </c>
      <c r="I432" s="23">
        <v>0</v>
      </c>
      <c r="J432" s="23">
        <v>2.7</v>
      </c>
      <c r="K432" s="23">
        <v>25.326886935258329</v>
      </c>
      <c r="L432" s="23"/>
    </row>
    <row r="433" spans="1:12" x14ac:dyDescent="0.2">
      <c r="A433" s="103" t="str">
        <f t="shared" si="75"/>
        <v>2011_2_2_f51_6</v>
      </c>
      <c r="B433" s="23" t="s">
        <v>54</v>
      </c>
      <c r="C433" s="23">
        <v>2</v>
      </c>
      <c r="D433" s="23" t="s">
        <v>312</v>
      </c>
      <c r="E433" s="23">
        <v>0</v>
      </c>
      <c r="F433" s="23">
        <v>3.9651138344251966E-3</v>
      </c>
      <c r="G433" s="23">
        <v>1.030433957721248E-2</v>
      </c>
      <c r="H433" s="23">
        <v>1.8400606387879428E-3</v>
      </c>
      <c r="I433" s="23">
        <v>0</v>
      </c>
      <c r="J433" s="23">
        <v>2.6500000000000004</v>
      </c>
      <c r="K433" s="23">
        <v>-13.19129297746327</v>
      </c>
      <c r="L433" s="23"/>
    </row>
    <row r="434" spans="1:12" x14ac:dyDescent="0.2">
      <c r="A434" s="103" t="str">
        <f t="shared" si="75"/>
        <v>2011_2_2_f51_7</v>
      </c>
      <c r="B434" s="23" t="s">
        <v>54</v>
      </c>
      <c r="C434" s="23">
        <v>2</v>
      </c>
      <c r="D434" s="23" t="s">
        <v>313</v>
      </c>
      <c r="E434" s="23">
        <v>0</v>
      </c>
      <c r="F434" s="23">
        <v>6.7070226909793145E-3</v>
      </c>
      <c r="G434" s="23">
        <v>3.9699929438853192E-3</v>
      </c>
      <c r="H434" s="23">
        <v>9.5814609871133077E-4</v>
      </c>
      <c r="I434" s="23">
        <v>0</v>
      </c>
      <c r="J434" s="23">
        <v>2.65</v>
      </c>
      <c r="K434" s="23">
        <v>-49.409511650175546</v>
      </c>
      <c r="L434" s="23"/>
    </row>
    <row r="435" spans="1:12" x14ac:dyDescent="0.2">
      <c r="A435" s="103" t="str">
        <f t="shared" si="75"/>
        <v>2011_2_2_f52_1</v>
      </c>
      <c r="B435" s="23" t="s">
        <v>54</v>
      </c>
      <c r="C435" s="23">
        <v>2</v>
      </c>
      <c r="D435" s="23" t="s">
        <v>311</v>
      </c>
      <c r="E435" s="23">
        <v>0</v>
      </c>
      <c r="F435" s="23">
        <v>4.4764905324471858E-4</v>
      </c>
      <c r="G435" s="23">
        <v>1.2981822544096841E-2</v>
      </c>
      <c r="H435" s="23">
        <v>4.1072261191783541E-3</v>
      </c>
      <c r="I435" s="23">
        <v>0</v>
      </c>
      <c r="J435" s="23">
        <v>2.6500000000000004</v>
      </c>
      <c r="K435" s="23">
        <v>20.86810826696432</v>
      </c>
      <c r="L435" s="23"/>
    </row>
    <row r="436" spans="1:12" x14ac:dyDescent="0.2">
      <c r="A436" s="103" t="str">
        <f t="shared" si="75"/>
        <v>2011_2_2_f52_6</v>
      </c>
      <c r="B436" s="23" t="s">
        <v>54</v>
      </c>
      <c r="C436" s="23">
        <v>2</v>
      </c>
      <c r="D436" s="23" t="s">
        <v>314</v>
      </c>
      <c r="E436" s="23">
        <v>0</v>
      </c>
      <c r="F436" s="23">
        <v>3.9651138344251966E-3</v>
      </c>
      <c r="G436" s="23">
        <v>9.5683153216973033E-3</v>
      </c>
      <c r="H436" s="23">
        <v>2.5760848943031196E-3</v>
      </c>
      <c r="I436" s="23">
        <v>0</v>
      </c>
      <c r="J436" s="23">
        <v>2.65</v>
      </c>
      <c r="K436" s="23">
        <v>-8.6224136604876556</v>
      </c>
      <c r="L436" s="23"/>
    </row>
    <row r="437" spans="1:12" x14ac:dyDescent="0.2">
      <c r="A437" s="103" t="str">
        <f t="shared" si="75"/>
        <v>2011_2_2_f52_7</v>
      </c>
      <c r="B437" s="23" t="s">
        <v>54</v>
      </c>
      <c r="C437" s="23">
        <v>2</v>
      </c>
      <c r="D437" s="23" t="s">
        <v>315</v>
      </c>
      <c r="E437" s="23">
        <v>0</v>
      </c>
      <c r="F437" s="23">
        <v>6.3876406580755385E-4</v>
      </c>
      <c r="G437" s="23">
        <v>1.0677015634864635E-2</v>
      </c>
      <c r="H437" s="23">
        <v>6.3876406580755385E-4</v>
      </c>
      <c r="I437" s="23">
        <v>0</v>
      </c>
      <c r="J437" s="23">
        <v>2.7</v>
      </c>
      <c r="K437" s="23">
        <v>0</v>
      </c>
      <c r="L437" s="23"/>
    </row>
    <row r="438" spans="1:12" x14ac:dyDescent="0.2">
      <c r="A438" s="103" t="str">
        <f t="shared" si="75"/>
        <v>2011_2_2_f9_1</v>
      </c>
      <c r="B438" s="23" t="s">
        <v>54</v>
      </c>
      <c r="C438" s="23">
        <v>2</v>
      </c>
      <c r="D438" s="23" t="s">
        <v>4</v>
      </c>
      <c r="E438" s="23">
        <v>0</v>
      </c>
      <c r="F438" s="23">
        <v>3.4124372076909754E-4</v>
      </c>
      <c r="G438" s="23">
        <v>2.3887060453836825E-3</v>
      </c>
      <c r="H438" s="23">
        <v>1.172873722501299E-2</v>
      </c>
      <c r="I438" s="23">
        <v>0</v>
      </c>
      <c r="J438" s="23">
        <v>2.5499999999999998</v>
      </c>
      <c r="K438" s="23">
        <v>78.758835509763998</v>
      </c>
      <c r="L438" s="23"/>
    </row>
    <row r="439" spans="1:12" x14ac:dyDescent="0.2">
      <c r="A439" s="103" t="str">
        <f t="shared" si="75"/>
        <v>2011_2_2_f9_2</v>
      </c>
      <c r="B439" s="23" t="s">
        <v>54</v>
      </c>
      <c r="C439" s="23">
        <v>2</v>
      </c>
      <c r="D439" s="23" t="s">
        <v>5</v>
      </c>
      <c r="E439" s="23">
        <v>0</v>
      </c>
      <c r="F439" s="23">
        <v>0</v>
      </c>
      <c r="G439" s="23">
        <v>1.4959468414449173E-2</v>
      </c>
      <c r="H439" s="23">
        <v>4.4186982001663457E-3</v>
      </c>
      <c r="I439" s="23">
        <v>0</v>
      </c>
      <c r="J439" s="23">
        <v>2.6</v>
      </c>
      <c r="K439" s="23">
        <v>22.802457466918714</v>
      </c>
      <c r="L439" s="23"/>
    </row>
    <row r="440" spans="1:12" x14ac:dyDescent="0.2">
      <c r="A440" s="103" t="str">
        <f t="shared" si="75"/>
        <v>2011_2_2_InEI</v>
      </c>
      <c r="B440" s="23" t="s">
        <v>54</v>
      </c>
      <c r="C440" s="23">
        <v>2</v>
      </c>
      <c r="D440" s="23" t="s">
        <v>107</v>
      </c>
      <c r="E440" s="23">
        <v>0</v>
      </c>
      <c r="F440" s="23">
        <v>3.0551485705598324E-6</v>
      </c>
      <c r="G440" s="23">
        <v>1.553178774493677E-4</v>
      </c>
      <c r="H440" s="23">
        <v>1.1035308557550734E-4</v>
      </c>
      <c r="I440" s="23">
        <v>0</v>
      </c>
      <c r="J440" s="23">
        <v>2.5809424526704765</v>
      </c>
      <c r="K440" s="23">
        <v>39.928362885138505</v>
      </c>
      <c r="L440" s="23"/>
    </row>
    <row r="441" spans="1:12" x14ac:dyDescent="0.2">
      <c r="A441" s="103" t="str">
        <f t="shared" si="75"/>
        <v>2011_2_2_lagE</v>
      </c>
      <c r="B441" s="23" t="s">
        <v>54</v>
      </c>
      <c r="C441" s="23">
        <v>2</v>
      </c>
      <c r="D441" s="23" t="s">
        <v>226</v>
      </c>
      <c r="E441" s="23">
        <v>0</v>
      </c>
      <c r="F441" s="23">
        <v>3.0551485705598324E-6</v>
      </c>
      <c r="G441" s="23">
        <v>2.107117127778688E-4</v>
      </c>
      <c r="H441" s="23">
        <v>5.495925024700623E-5</v>
      </c>
      <c r="I441" s="23">
        <v>0</v>
      </c>
      <c r="J441" s="23">
        <v>2.5809424526704769</v>
      </c>
      <c r="K441" s="23">
        <v>19.3148709547763</v>
      </c>
      <c r="L441" s="23"/>
    </row>
    <row r="442" spans="1:12" x14ac:dyDescent="0.2">
      <c r="A442" s="103" t="str">
        <f t="shared" si="75"/>
        <v>2011_2_3_f4_1</v>
      </c>
      <c r="B442" s="23" t="s">
        <v>54</v>
      </c>
      <c r="C442" s="23">
        <v>3</v>
      </c>
      <c r="D442" s="23" t="s">
        <v>43</v>
      </c>
      <c r="E442" s="23">
        <v>0</v>
      </c>
      <c r="F442" s="23">
        <v>7.394422310756972E-2</v>
      </c>
      <c r="G442" s="23">
        <v>0.99670188809977489</v>
      </c>
      <c r="H442" s="23">
        <v>0.57917595954954781</v>
      </c>
      <c r="I442" s="23">
        <v>1.3372596570240777E-2</v>
      </c>
      <c r="J442" s="23">
        <v>129.73924483763034</v>
      </c>
      <c r="K442" s="23">
        <v>31.985247429718051</v>
      </c>
      <c r="L442" s="23"/>
    </row>
    <row r="443" spans="1:12" x14ac:dyDescent="0.2">
      <c r="A443" s="103" t="str">
        <f t="shared" si="75"/>
        <v>2011_2_3_f4_2</v>
      </c>
      <c r="B443" s="23" t="s">
        <v>54</v>
      </c>
      <c r="C443" s="23">
        <v>3</v>
      </c>
      <c r="D443" s="23" t="s">
        <v>44</v>
      </c>
      <c r="E443" s="23">
        <v>0</v>
      </c>
      <c r="F443" s="23">
        <v>2.2162175428813588E-2</v>
      </c>
      <c r="G443" s="23">
        <v>0.780880893328879</v>
      </c>
      <c r="H443" s="23">
        <v>1.1359319626856572</v>
      </c>
      <c r="I443" s="23">
        <v>2.5878766142943141E-2</v>
      </c>
      <c r="J443" s="23">
        <v>131.33924483763033</v>
      </c>
      <c r="K443" s="23">
        <v>59.318780917669891</v>
      </c>
      <c r="L443" s="23"/>
    </row>
    <row r="444" spans="1:12" x14ac:dyDescent="0.2">
      <c r="A444" s="103" t="str">
        <f t="shared" si="75"/>
        <v>2011_2_3_f51_1</v>
      </c>
      <c r="B444" s="23" t="s">
        <v>54</v>
      </c>
      <c r="C444" s="23">
        <v>3</v>
      </c>
      <c r="D444" s="23" t="s">
        <v>310</v>
      </c>
      <c r="E444" s="23">
        <v>0</v>
      </c>
      <c r="F444" s="23">
        <v>4.2917141398722339E-2</v>
      </c>
      <c r="G444" s="23">
        <v>1.2826104066055644</v>
      </c>
      <c r="H444" s="23">
        <v>0.52834967777141406</v>
      </c>
      <c r="I444" s="23">
        <v>2.1721645326798093E-2</v>
      </c>
      <c r="J444" s="23">
        <v>135.33924483763036</v>
      </c>
      <c r="K444" s="23">
        <v>28.197704486536001</v>
      </c>
      <c r="L444" s="23"/>
    </row>
    <row r="445" spans="1:12" x14ac:dyDescent="0.2">
      <c r="A445" s="103" t="str">
        <f t="shared" si="75"/>
        <v>2011_2_3_f51_6</v>
      </c>
      <c r="B445" s="23" t="s">
        <v>54</v>
      </c>
      <c r="C445" s="23">
        <v>3</v>
      </c>
      <c r="D445" s="23" t="s">
        <v>312</v>
      </c>
      <c r="E445" s="23">
        <v>0</v>
      </c>
      <c r="F445" s="23">
        <v>0.15153906050926369</v>
      </c>
      <c r="G445" s="23">
        <v>1.5048420799396669</v>
      </c>
      <c r="H445" s="23">
        <v>0.98948519682137426</v>
      </c>
      <c r="I445" s="23">
        <v>5.5462029759022438E-2</v>
      </c>
      <c r="J445" s="23">
        <v>124.13924483763034</v>
      </c>
      <c r="K445" s="23">
        <v>35.126058994213864</v>
      </c>
      <c r="L445" s="23"/>
    </row>
    <row r="446" spans="1:12" x14ac:dyDescent="0.2">
      <c r="A446" s="103" t="str">
        <f t="shared" si="75"/>
        <v>2011_2_3_f51_7</v>
      </c>
      <c r="B446" s="23" t="s">
        <v>54</v>
      </c>
      <c r="C446" s="23">
        <v>3</v>
      </c>
      <c r="D446" s="23" t="s">
        <v>313</v>
      </c>
      <c r="E446" s="23">
        <v>2.5903368366323766E-2</v>
      </c>
      <c r="F446" s="23">
        <v>0.77779481608267642</v>
      </c>
      <c r="G446" s="23">
        <v>1.3199301183826766</v>
      </c>
      <c r="H446" s="23">
        <v>0.20942176997066142</v>
      </c>
      <c r="I446" s="23">
        <v>2.2468154640323838E-3</v>
      </c>
      <c r="J446" s="23">
        <v>123.13924483763034</v>
      </c>
      <c r="K446" s="23">
        <v>-26.364363135586512</v>
      </c>
      <c r="L446" s="23"/>
    </row>
    <row r="447" spans="1:12" x14ac:dyDescent="0.2">
      <c r="A447" s="103" t="str">
        <f t="shared" si="75"/>
        <v>2011_2_3_f52_1</v>
      </c>
      <c r="B447" s="23" t="s">
        <v>54</v>
      </c>
      <c r="C447" s="23">
        <v>3</v>
      </c>
      <c r="D447" s="23" t="s">
        <v>311</v>
      </c>
      <c r="E447" s="23">
        <v>0</v>
      </c>
      <c r="F447" s="23">
        <v>0.14315904954473102</v>
      </c>
      <c r="G447" s="23">
        <v>1.262934928909164</v>
      </c>
      <c r="H447" s="23">
        <v>0.43798444304438056</v>
      </c>
      <c r="I447" s="23">
        <v>0</v>
      </c>
      <c r="J447" s="23">
        <v>133.13924483763034</v>
      </c>
      <c r="K447" s="23">
        <v>15.987681980471852</v>
      </c>
      <c r="L447" s="23"/>
    </row>
    <row r="448" spans="1:12" x14ac:dyDescent="0.2">
      <c r="A448" s="103" t="str">
        <f t="shared" si="75"/>
        <v>2011_2_3_f52_6</v>
      </c>
      <c r="B448" s="23" t="s">
        <v>54</v>
      </c>
      <c r="C448" s="23">
        <v>3</v>
      </c>
      <c r="D448" s="23" t="s">
        <v>314</v>
      </c>
      <c r="E448" s="23">
        <v>0</v>
      </c>
      <c r="F448" s="23">
        <v>0.15153906050926369</v>
      </c>
      <c r="G448" s="23">
        <v>1.8019603425898987</v>
      </c>
      <c r="H448" s="23">
        <v>0.67684191326327936</v>
      </c>
      <c r="I448" s="23">
        <v>3.2836098941333658E-2</v>
      </c>
      <c r="J448" s="23">
        <v>123.13924483763034</v>
      </c>
      <c r="K448" s="23">
        <v>22.190600117013737</v>
      </c>
      <c r="L448" s="23"/>
    </row>
    <row r="449" spans="1:12" x14ac:dyDescent="0.2">
      <c r="A449" s="103" t="str">
        <f t="shared" si="75"/>
        <v>2011_2_3_f52_7</v>
      </c>
      <c r="B449" s="23" t="s">
        <v>54</v>
      </c>
      <c r="C449" s="23">
        <v>3</v>
      </c>
      <c r="D449" s="23" t="s">
        <v>315</v>
      </c>
      <c r="E449" s="23">
        <v>2.7853084264864263E-4</v>
      </c>
      <c r="F449" s="23">
        <v>0.76961343679794381</v>
      </c>
      <c r="G449" s="23">
        <v>1.36795626314444</v>
      </c>
      <c r="H449" s="23">
        <v>0.20605340364689717</v>
      </c>
      <c r="I449" s="23">
        <v>0</v>
      </c>
      <c r="J449" s="23">
        <v>123.33924483763033</v>
      </c>
      <c r="K449" s="23">
        <v>-24.067438946646067</v>
      </c>
      <c r="L449" s="23"/>
    </row>
    <row r="450" spans="1:12" x14ac:dyDescent="0.2">
      <c r="A450" s="103" t="str">
        <f t="shared" si="75"/>
        <v>2011_2_3_f9_1</v>
      </c>
      <c r="B450" s="23" t="s">
        <v>54</v>
      </c>
      <c r="C450" s="23">
        <v>3</v>
      </c>
      <c r="D450" s="23" t="s">
        <v>4</v>
      </c>
      <c r="E450" s="23">
        <v>0</v>
      </c>
      <c r="F450" s="23">
        <v>0.14547537971394553</v>
      </c>
      <c r="G450" s="23">
        <v>1.2033870513408855</v>
      </c>
      <c r="H450" s="23">
        <v>0.29139788671401345</v>
      </c>
      <c r="I450" s="23">
        <v>4.1572839078468735E-3</v>
      </c>
      <c r="J450" s="23">
        <v>128.73924483763034</v>
      </c>
      <c r="K450" s="23">
        <v>9.3794346800044899</v>
      </c>
      <c r="L450" s="23"/>
    </row>
    <row r="451" spans="1:12" x14ac:dyDescent="0.2">
      <c r="A451" s="103" t="str">
        <f t="shared" ref="A451:A514" si="76">CONCATENATE(B451,"_",C451,"_",D451)</f>
        <v>2011_2_3_f9_2</v>
      </c>
      <c r="B451" s="23" t="s">
        <v>54</v>
      </c>
      <c r="C451" s="23">
        <v>3</v>
      </c>
      <c r="D451" s="23" t="s">
        <v>5</v>
      </c>
      <c r="E451" s="23">
        <v>0</v>
      </c>
      <c r="F451" s="23">
        <v>0.11980650855570063</v>
      </c>
      <c r="G451" s="23">
        <v>1.3044932092102424</v>
      </c>
      <c r="H451" s="23">
        <v>0.54876568476573651</v>
      </c>
      <c r="I451" s="23">
        <v>0</v>
      </c>
      <c r="J451" s="23">
        <v>132.93924483763035</v>
      </c>
      <c r="K451" s="23">
        <v>21.740747957955666</v>
      </c>
      <c r="L451" s="23"/>
    </row>
    <row r="452" spans="1:12" x14ac:dyDescent="0.2">
      <c r="A452" s="103" t="str">
        <f t="shared" si="76"/>
        <v>2011_2_3_InEI</v>
      </c>
      <c r="B452" s="23" t="s">
        <v>54</v>
      </c>
      <c r="C452" s="23">
        <v>3</v>
      </c>
      <c r="D452" s="23" t="s">
        <v>107</v>
      </c>
      <c r="E452" s="23">
        <v>0</v>
      </c>
      <c r="F452" s="23">
        <v>4.8649142361701092E-3</v>
      </c>
      <c r="G452" s="23">
        <v>4.7155543759586575E-2</v>
      </c>
      <c r="H452" s="23">
        <v>1.1495573163103448E-2</v>
      </c>
      <c r="I452" s="23">
        <v>2.9771514115701783E-5</v>
      </c>
      <c r="J452" s="23">
        <v>130.75713361461851</v>
      </c>
      <c r="K452" s="23">
        <v>10.528157130368404</v>
      </c>
      <c r="L452" s="23"/>
    </row>
    <row r="453" spans="1:12" x14ac:dyDescent="0.2">
      <c r="A453" s="103" t="str">
        <f t="shared" si="76"/>
        <v>2011_2_3_lagE</v>
      </c>
      <c r="B453" s="23" t="s">
        <v>54</v>
      </c>
      <c r="C453" s="23">
        <v>3</v>
      </c>
      <c r="D453" s="23" t="s">
        <v>226</v>
      </c>
      <c r="E453" s="23">
        <v>0</v>
      </c>
      <c r="F453" s="23">
        <v>1.2671228785050858E-3</v>
      </c>
      <c r="G453" s="23">
        <v>3.3174106810820031E-2</v>
      </c>
      <c r="H453" s="23">
        <v>2.9197127655728503E-2</v>
      </c>
      <c r="I453" s="23">
        <v>4.3886915670894654E-4</v>
      </c>
      <c r="J453" s="23">
        <v>130.10275919309126</v>
      </c>
      <c r="K453" s="23">
        <v>44.957849556501792</v>
      </c>
      <c r="L453" s="23"/>
    </row>
    <row r="454" spans="1:12" x14ac:dyDescent="0.2">
      <c r="A454" s="103" t="str">
        <f t="shared" si="76"/>
        <v>2011_2_4_f4_1</v>
      </c>
      <c r="B454" s="23" t="s">
        <v>54</v>
      </c>
      <c r="C454" s="23">
        <v>4</v>
      </c>
      <c r="D454" s="23" t="s">
        <v>43</v>
      </c>
      <c r="E454" s="23">
        <v>0</v>
      </c>
      <c r="F454" s="23">
        <v>2.6509613719036894E-2</v>
      </c>
      <c r="G454" s="23">
        <v>0.23220509267278713</v>
      </c>
      <c r="H454" s="23">
        <v>0.17628338030106083</v>
      </c>
      <c r="I454" s="23">
        <v>0</v>
      </c>
      <c r="J454" s="23">
        <v>29.747307554872172</v>
      </c>
      <c r="K454" s="23">
        <v>34.4309023795239</v>
      </c>
      <c r="L454" s="23"/>
    </row>
    <row r="455" spans="1:12" x14ac:dyDescent="0.2">
      <c r="A455" s="103" t="str">
        <f t="shared" si="76"/>
        <v>2011_2_4_f4_2</v>
      </c>
      <c r="B455" s="23" t="s">
        <v>54</v>
      </c>
      <c r="C455" s="23">
        <v>4</v>
      </c>
      <c r="D455" s="23" t="s">
        <v>44</v>
      </c>
      <c r="E455" s="23">
        <v>0</v>
      </c>
      <c r="F455" s="23">
        <v>8.8679228127690746E-3</v>
      </c>
      <c r="G455" s="23">
        <v>0.28601111604019719</v>
      </c>
      <c r="H455" s="23">
        <v>0.23938908124541702</v>
      </c>
      <c r="I455" s="23">
        <v>0</v>
      </c>
      <c r="J455" s="23">
        <v>31.847307554872174</v>
      </c>
      <c r="K455" s="23">
        <v>43.14709221096674</v>
      </c>
      <c r="L455" s="23"/>
    </row>
    <row r="456" spans="1:12" x14ac:dyDescent="0.2">
      <c r="A456" s="103" t="str">
        <f t="shared" si="76"/>
        <v>2011_2_4_f51_1</v>
      </c>
      <c r="B456" s="23" t="s">
        <v>54</v>
      </c>
      <c r="C456" s="23">
        <v>4</v>
      </c>
      <c r="D456" s="23" t="s">
        <v>310</v>
      </c>
      <c r="E456" s="23">
        <v>0</v>
      </c>
      <c r="F456" s="23">
        <v>0</v>
      </c>
      <c r="G456" s="23">
        <v>0.38029324713081047</v>
      </c>
      <c r="H456" s="23">
        <v>0.15800739223370147</v>
      </c>
      <c r="I456" s="23">
        <v>0</v>
      </c>
      <c r="J456" s="23">
        <v>34.047307554872177</v>
      </c>
      <c r="K456" s="23">
        <v>29.353001033072573</v>
      </c>
      <c r="L456" s="23"/>
    </row>
    <row r="457" spans="1:12" x14ac:dyDescent="0.2">
      <c r="A457" s="103" t="str">
        <f t="shared" si="76"/>
        <v>2011_2_4_f51_6</v>
      </c>
      <c r="B457" s="23" t="s">
        <v>54</v>
      </c>
      <c r="C457" s="23">
        <v>4</v>
      </c>
      <c r="D457" s="23" t="s">
        <v>312</v>
      </c>
      <c r="E457" s="23">
        <v>0</v>
      </c>
      <c r="F457" s="23">
        <v>0</v>
      </c>
      <c r="G457" s="23">
        <v>0.47505960917497181</v>
      </c>
      <c r="H457" s="23">
        <v>0.21555333655920955</v>
      </c>
      <c r="I457" s="23">
        <v>0</v>
      </c>
      <c r="J457" s="23">
        <v>29.947307554872175</v>
      </c>
      <c r="K457" s="23">
        <v>31.211887626875811</v>
      </c>
      <c r="L457" s="23"/>
    </row>
    <row r="458" spans="1:12" x14ac:dyDescent="0.2">
      <c r="A458" s="103" t="str">
        <f t="shared" si="76"/>
        <v>2011_2_4_f51_7</v>
      </c>
      <c r="B458" s="23" t="s">
        <v>54</v>
      </c>
      <c r="C458" s="23">
        <v>4</v>
      </c>
      <c r="D458" s="23" t="s">
        <v>313</v>
      </c>
      <c r="E458" s="23">
        <v>3.3980762803134399E-3</v>
      </c>
      <c r="F458" s="23">
        <v>0.26069013126441726</v>
      </c>
      <c r="G458" s="23">
        <v>0.82398990674752437</v>
      </c>
      <c r="H458" s="23">
        <v>4.0232851784454272E-2</v>
      </c>
      <c r="I458" s="23">
        <v>7.4070635421695702E-2</v>
      </c>
      <c r="J458" s="23">
        <v>25.947307554872175</v>
      </c>
      <c r="K458" s="23">
        <v>-6.5796217356128093</v>
      </c>
      <c r="L458" s="23"/>
    </row>
    <row r="459" spans="1:12" x14ac:dyDescent="0.2">
      <c r="A459" s="103" t="str">
        <f t="shared" si="76"/>
        <v>2011_2_4_f52_1</v>
      </c>
      <c r="B459" s="23" t="s">
        <v>54</v>
      </c>
      <c r="C459" s="23">
        <v>4</v>
      </c>
      <c r="D459" s="23" t="s">
        <v>311</v>
      </c>
      <c r="E459" s="23">
        <v>0</v>
      </c>
      <c r="F459" s="23">
        <v>3.7110451783211207E-2</v>
      </c>
      <c r="G459" s="23">
        <v>0.37436334861877507</v>
      </c>
      <c r="H459" s="23">
        <v>0.10906287870370604</v>
      </c>
      <c r="I459" s="23">
        <v>0</v>
      </c>
      <c r="J459" s="23">
        <v>32.947307554872175</v>
      </c>
      <c r="K459" s="23">
        <v>13.822739070782225</v>
      </c>
      <c r="L459" s="23"/>
    </row>
    <row r="460" spans="1:12" x14ac:dyDescent="0.2">
      <c r="A460" s="103" t="str">
        <f t="shared" si="76"/>
        <v>2011_2_4_f52_6</v>
      </c>
      <c r="B460" s="23" t="s">
        <v>54</v>
      </c>
      <c r="C460" s="23">
        <v>4</v>
      </c>
      <c r="D460" s="23" t="s">
        <v>314</v>
      </c>
      <c r="E460" s="23">
        <v>0</v>
      </c>
      <c r="F460" s="23">
        <v>1.1697085811554328E-2</v>
      </c>
      <c r="G460" s="23">
        <v>0.42600545812699131</v>
      </c>
      <c r="H460" s="23">
        <v>0.23946727764816711</v>
      </c>
      <c r="I460" s="23">
        <v>0</v>
      </c>
      <c r="J460" s="23">
        <v>28.947307554872175</v>
      </c>
      <c r="K460" s="23">
        <v>33.635608761021317</v>
      </c>
      <c r="L460" s="23"/>
    </row>
    <row r="461" spans="1:12" x14ac:dyDescent="0.2">
      <c r="A461" s="103" t="str">
        <f t="shared" si="76"/>
        <v>2011_2_4_f52_7</v>
      </c>
      <c r="B461" s="23" t="s">
        <v>54</v>
      </c>
      <c r="C461" s="23">
        <v>4</v>
      </c>
      <c r="D461" s="23" t="s">
        <v>315</v>
      </c>
      <c r="E461" s="23">
        <v>3.3980762803134399E-3</v>
      </c>
      <c r="F461" s="23">
        <v>0.32994961059742872</v>
      </c>
      <c r="G461" s="23">
        <v>0.78755621565679745</v>
      </c>
      <c r="H461" s="23">
        <v>8.8884762506034845E-2</v>
      </c>
      <c r="I461" s="23">
        <v>0</v>
      </c>
      <c r="J461" s="23">
        <v>26.04730755487217</v>
      </c>
      <c r="K461" s="23">
        <v>-20.487958584378692</v>
      </c>
      <c r="L461" s="23"/>
    </row>
    <row r="462" spans="1:12" x14ac:dyDescent="0.2">
      <c r="A462" s="103" t="str">
        <f t="shared" si="76"/>
        <v>2011_2_4_f9_1</v>
      </c>
      <c r="B462" s="23" t="s">
        <v>54</v>
      </c>
      <c r="C462" s="23">
        <v>4</v>
      </c>
      <c r="D462" s="23" t="s">
        <v>4</v>
      </c>
      <c r="E462" s="23">
        <v>0</v>
      </c>
      <c r="F462" s="23">
        <v>4.7879105482308518E-2</v>
      </c>
      <c r="G462" s="23">
        <v>0.24869528469230154</v>
      </c>
      <c r="H462" s="23">
        <v>0.11936947860730988</v>
      </c>
      <c r="I462" s="23">
        <v>0</v>
      </c>
      <c r="J462" s="23">
        <v>28.747307554872172</v>
      </c>
      <c r="K462" s="23">
        <v>17.187504971370039</v>
      </c>
      <c r="L462" s="23"/>
    </row>
    <row r="463" spans="1:12" x14ac:dyDescent="0.2">
      <c r="A463" s="103" t="str">
        <f t="shared" si="76"/>
        <v>2011_2_4_f9_2</v>
      </c>
      <c r="B463" s="23" t="s">
        <v>54</v>
      </c>
      <c r="C463" s="23">
        <v>4</v>
      </c>
      <c r="D463" s="23" t="s">
        <v>5</v>
      </c>
      <c r="E463" s="23">
        <v>0</v>
      </c>
      <c r="F463" s="23">
        <v>4.3553810110293127E-2</v>
      </c>
      <c r="G463" s="23">
        <v>0.31063595038462705</v>
      </c>
      <c r="H463" s="23">
        <v>0.17094485700249754</v>
      </c>
      <c r="I463" s="23">
        <v>0</v>
      </c>
      <c r="J463" s="23">
        <v>30.847307554872174</v>
      </c>
      <c r="K463" s="23">
        <v>24.258741025167861</v>
      </c>
      <c r="L463" s="23"/>
    </row>
    <row r="464" spans="1:12" x14ac:dyDescent="0.2">
      <c r="A464" s="103" t="str">
        <f t="shared" si="76"/>
        <v>2011_2_4_InEI</v>
      </c>
      <c r="B464" s="23" t="s">
        <v>54</v>
      </c>
      <c r="C464" s="23">
        <v>4</v>
      </c>
      <c r="D464" s="23" t="s">
        <v>107</v>
      </c>
      <c r="E464" s="23">
        <v>0</v>
      </c>
      <c r="F464" s="23">
        <v>1.50979027357489E-3</v>
      </c>
      <c r="G464" s="23">
        <v>9.3392551282302227E-3</v>
      </c>
      <c r="H464" s="23">
        <v>4.7091036106495406E-3</v>
      </c>
      <c r="I464" s="23">
        <v>0</v>
      </c>
      <c r="J464" s="23">
        <v>29.907694752804815</v>
      </c>
      <c r="K464" s="23">
        <v>20.563585902882966</v>
      </c>
      <c r="L464" s="23"/>
    </row>
    <row r="465" spans="1:12" x14ac:dyDescent="0.2">
      <c r="A465" s="103" t="str">
        <f t="shared" si="76"/>
        <v>2011_2_4_lagE</v>
      </c>
      <c r="B465" s="23" t="s">
        <v>54</v>
      </c>
      <c r="C465" s="23">
        <v>4</v>
      </c>
      <c r="D465" s="23" t="s">
        <v>226</v>
      </c>
      <c r="E465" s="23">
        <v>0</v>
      </c>
      <c r="F465" s="23">
        <v>6.4196988313889312E-4</v>
      </c>
      <c r="G465" s="23">
        <v>8.0354918076237861E-3</v>
      </c>
      <c r="H465" s="23">
        <v>7.2779611155213272E-3</v>
      </c>
      <c r="I465" s="23">
        <v>0</v>
      </c>
      <c r="J465" s="23">
        <v>30.907694752804815</v>
      </c>
      <c r="K465" s="23">
        <v>41.590820330808562</v>
      </c>
      <c r="L465" s="23"/>
    </row>
    <row r="466" spans="1:12" x14ac:dyDescent="0.2">
      <c r="A466" s="103" t="str">
        <f t="shared" si="76"/>
        <v>2011_2_5_f4_1</v>
      </c>
      <c r="B466" s="23" t="s">
        <v>54</v>
      </c>
      <c r="C466" s="23">
        <v>5</v>
      </c>
      <c r="D466" s="23" t="s">
        <v>43</v>
      </c>
      <c r="E466" s="23">
        <v>0</v>
      </c>
      <c r="F466" s="23">
        <v>6.0827992378312837E-2</v>
      </c>
      <c r="G466" s="23">
        <v>0.62212367919625855</v>
      </c>
      <c r="H466" s="23">
        <v>0.80086000195486262</v>
      </c>
      <c r="I466" s="23">
        <v>9.8562272648536287E-2</v>
      </c>
      <c r="J466" s="23">
        <v>182.5191838745655</v>
      </c>
      <c r="K466" s="23">
        <v>59.224721004615176</v>
      </c>
      <c r="L466" s="23"/>
    </row>
    <row r="467" spans="1:12" x14ac:dyDescent="0.2">
      <c r="A467" s="103" t="str">
        <f t="shared" si="76"/>
        <v>2011_2_5_f4_2</v>
      </c>
      <c r="B467" s="23" t="s">
        <v>54</v>
      </c>
      <c r="C467" s="23">
        <v>5</v>
      </c>
      <c r="D467" s="23" t="s">
        <v>44</v>
      </c>
      <c r="E467" s="23">
        <v>0</v>
      </c>
      <c r="F467" s="23">
        <v>2.8549827231126597E-2</v>
      </c>
      <c r="G467" s="23">
        <v>0.70687571165935714</v>
      </c>
      <c r="H467" s="23">
        <v>1.7365800424483666</v>
      </c>
      <c r="I467" s="23">
        <v>0.12831014307322411</v>
      </c>
      <c r="J467" s="23">
        <v>188.0191838745655</v>
      </c>
      <c r="K467" s="23">
        <v>75.554306075962813</v>
      </c>
      <c r="L467" s="23"/>
    </row>
    <row r="468" spans="1:12" x14ac:dyDescent="0.2">
      <c r="A468" s="103" t="str">
        <f t="shared" si="76"/>
        <v>2011_2_5_f51_1</v>
      </c>
      <c r="B468" s="23" t="s">
        <v>54</v>
      </c>
      <c r="C468" s="23">
        <v>5</v>
      </c>
      <c r="D468" s="23" t="s">
        <v>310</v>
      </c>
      <c r="E468" s="23">
        <v>0</v>
      </c>
      <c r="F468" s="23">
        <v>3.5639587851308066E-2</v>
      </c>
      <c r="G468" s="23">
        <v>0.87795685774742138</v>
      </c>
      <c r="H468" s="23">
        <v>1.0960492557497272</v>
      </c>
      <c r="I468" s="23">
        <v>0.15283206405236063</v>
      </c>
      <c r="J468" s="23">
        <v>193.11918387456549</v>
      </c>
      <c r="K468" s="23">
        <v>63.171692114482255</v>
      </c>
      <c r="L468" s="23"/>
    </row>
    <row r="469" spans="1:12" x14ac:dyDescent="0.2">
      <c r="A469" s="103" t="str">
        <f t="shared" si="76"/>
        <v>2011_2_5_f51_6</v>
      </c>
      <c r="B469" s="23" t="s">
        <v>54</v>
      </c>
      <c r="C469" s="23">
        <v>5</v>
      </c>
      <c r="D469" s="23" t="s">
        <v>312</v>
      </c>
      <c r="E469" s="23">
        <v>0</v>
      </c>
      <c r="F469" s="23">
        <v>5.1435929989266292E-2</v>
      </c>
      <c r="G469" s="23">
        <v>2.2240536571690122</v>
      </c>
      <c r="H469" s="23">
        <v>2.5052044611553566</v>
      </c>
      <c r="I469" s="23">
        <v>0.67217450573832738</v>
      </c>
      <c r="J469" s="23">
        <v>178.91918387456548</v>
      </c>
      <c r="K469" s="23">
        <v>69.653568667456852</v>
      </c>
      <c r="L469" s="23"/>
    </row>
    <row r="470" spans="1:12" x14ac:dyDescent="0.2">
      <c r="A470" s="103" t="str">
        <f t="shared" si="76"/>
        <v>2011_2_5_f51_7</v>
      </c>
      <c r="B470" s="23" t="s">
        <v>54</v>
      </c>
      <c r="C470" s="23">
        <v>5</v>
      </c>
      <c r="D470" s="23" t="s">
        <v>313</v>
      </c>
      <c r="E470" s="23">
        <v>1.0769859249080847E-3</v>
      </c>
      <c r="F470" s="23">
        <v>2.5540220558819837</v>
      </c>
      <c r="G470" s="23">
        <v>7.9331782778791426</v>
      </c>
      <c r="H470" s="23">
        <v>1.9069595573216476</v>
      </c>
      <c r="I470" s="23">
        <v>0.16645003156682883</v>
      </c>
      <c r="J470" s="23">
        <v>163.9191838745655</v>
      </c>
      <c r="K470" s="23">
        <v>-2.5181045314907458</v>
      </c>
      <c r="L470" s="23"/>
    </row>
    <row r="471" spans="1:12" x14ac:dyDescent="0.2">
      <c r="A471" s="103" t="str">
        <f t="shared" si="76"/>
        <v>2011_2_5_f52_1</v>
      </c>
      <c r="B471" s="23" t="s">
        <v>54</v>
      </c>
      <c r="C471" s="23">
        <v>5</v>
      </c>
      <c r="D471" s="23" t="s">
        <v>311</v>
      </c>
      <c r="E471" s="23">
        <v>0</v>
      </c>
      <c r="F471" s="23">
        <v>0.15741401404839753</v>
      </c>
      <c r="G471" s="23">
        <v>1.0780948646327451</v>
      </c>
      <c r="H471" s="23">
        <v>0.87831802064211717</v>
      </c>
      <c r="I471" s="23">
        <v>6.1290722347021286E-3</v>
      </c>
      <c r="J471" s="23">
        <v>188.9191838745655</v>
      </c>
      <c r="K471" s="23">
        <v>34.583838574926666</v>
      </c>
      <c r="L471" s="23"/>
    </row>
    <row r="472" spans="1:12" x14ac:dyDescent="0.2">
      <c r="A472" s="103" t="str">
        <f t="shared" si="76"/>
        <v>2011_2_5_f52_6</v>
      </c>
      <c r="B472" s="23" t="s">
        <v>54</v>
      </c>
      <c r="C472" s="23">
        <v>5</v>
      </c>
      <c r="D472" s="23" t="s">
        <v>314</v>
      </c>
      <c r="E472" s="23">
        <v>0</v>
      </c>
      <c r="F472" s="23">
        <v>2.947814316280482E-2</v>
      </c>
      <c r="G472" s="23">
        <v>2.7627459101885341</v>
      </c>
      <c r="H472" s="23">
        <v>2.2570195695816491</v>
      </c>
      <c r="I472" s="23">
        <v>0.39158089784690836</v>
      </c>
      <c r="J472" s="23">
        <v>177.91918387456548</v>
      </c>
      <c r="K472" s="23">
        <v>55.335422243706219</v>
      </c>
      <c r="L472" s="23"/>
    </row>
    <row r="473" spans="1:12" x14ac:dyDescent="0.2">
      <c r="A473" s="103" t="str">
        <f t="shared" si="76"/>
        <v>2011_2_5_f52_7</v>
      </c>
      <c r="B473" s="23" t="s">
        <v>54</v>
      </c>
      <c r="C473" s="23">
        <v>5</v>
      </c>
      <c r="D473" s="23" t="s">
        <v>315</v>
      </c>
      <c r="E473" s="23">
        <v>1.0769859249080847E-3</v>
      </c>
      <c r="F473" s="23">
        <v>2.4516675418254601</v>
      </c>
      <c r="G473" s="23">
        <v>8.1214057075965282</v>
      </c>
      <c r="H473" s="23">
        <v>2.0208266795409808</v>
      </c>
      <c r="I473" s="23">
        <v>0</v>
      </c>
      <c r="J473" s="23">
        <v>164.11918387456552</v>
      </c>
      <c r="K473" s="23">
        <v>-3.4378374574269706</v>
      </c>
      <c r="L473" s="23"/>
    </row>
    <row r="474" spans="1:12" x14ac:dyDescent="0.2">
      <c r="A474" s="103" t="str">
        <f t="shared" si="76"/>
        <v>2011_2_5_f9_1</v>
      </c>
      <c r="B474" s="23" t="s">
        <v>54</v>
      </c>
      <c r="C474" s="23">
        <v>5</v>
      </c>
      <c r="D474" s="23" t="s">
        <v>4</v>
      </c>
      <c r="E474" s="23">
        <v>0</v>
      </c>
      <c r="F474" s="23">
        <v>0.1256183850179908</v>
      </c>
      <c r="G474" s="23">
        <v>0.80848256618336412</v>
      </c>
      <c r="H474" s="23">
        <v>0.60846700155898148</v>
      </c>
      <c r="I474" s="23">
        <v>2.6814481205612334E-2</v>
      </c>
      <c r="J474" s="23">
        <v>181.5191838745655</v>
      </c>
      <c r="K474" s="23">
        <v>34.183992845930852</v>
      </c>
      <c r="L474" s="23"/>
    </row>
    <row r="475" spans="1:12" x14ac:dyDescent="0.2">
      <c r="A475" s="103" t="str">
        <f t="shared" si="76"/>
        <v>2011_2_5_f9_2</v>
      </c>
      <c r="B475" s="23" t="s">
        <v>54</v>
      </c>
      <c r="C475" s="23">
        <v>5</v>
      </c>
      <c r="D475" s="23" t="s">
        <v>5</v>
      </c>
      <c r="E475" s="23">
        <v>0</v>
      </c>
      <c r="F475" s="23">
        <v>0.11242547319526797</v>
      </c>
      <c r="G475" s="23">
        <v>1.2750896220049321</v>
      </c>
      <c r="H475" s="23">
        <v>1.1301641044259658</v>
      </c>
      <c r="I475" s="23">
        <v>3.5296164379567098E-2</v>
      </c>
      <c r="J475" s="23">
        <v>184.71918387456549</v>
      </c>
      <c r="K475" s="23">
        <v>42.62990451588972</v>
      </c>
      <c r="L475" s="23"/>
    </row>
    <row r="476" spans="1:12" x14ac:dyDescent="0.2">
      <c r="A476" s="103" t="str">
        <f t="shared" si="76"/>
        <v>2011_2_5_InEI</v>
      </c>
      <c r="B476" s="23" t="s">
        <v>54</v>
      </c>
      <c r="C476" s="23">
        <v>5</v>
      </c>
      <c r="D476" s="23" t="s">
        <v>107</v>
      </c>
      <c r="E476" s="23">
        <v>0</v>
      </c>
      <c r="F476" s="23">
        <v>2.85855956569313E-3</v>
      </c>
      <c r="G476" s="23">
        <v>2.512897844040551E-2</v>
      </c>
      <c r="H476" s="23">
        <v>2.0473216752703825E-2</v>
      </c>
      <c r="I476" s="23">
        <v>8.3574333821808517E-4</v>
      </c>
      <c r="J476" s="23">
        <v>183.85557599582177</v>
      </c>
      <c r="K476" s="23">
        <v>39.12274625570717</v>
      </c>
      <c r="L476" s="23"/>
    </row>
    <row r="477" spans="1:12" x14ac:dyDescent="0.2">
      <c r="A477" s="103" t="str">
        <f t="shared" si="76"/>
        <v>2011_2_5_lagE</v>
      </c>
      <c r="B477" s="23" t="s">
        <v>54</v>
      </c>
      <c r="C477" s="23">
        <v>5</v>
      </c>
      <c r="D477" s="23" t="s">
        <v>226</v>
      </c>
      <c r="E477" s="23">
        <v>0</v>
      </c>
      <c r="F477" s="23">
        <v>1.1678686090554264E-3</v>
      </c>
      <c r="G477" s="23">
        <v>1.5556102053661288E-2</v>
      </c>
      <c r="H477" s="23">
        <v>3.0392673862093267E-2</v>
      </c>
      <c r="I477" s="23">
        <v>2.857415784865017E-3</v>
      </c>
      <c r="J477" s="23">
        <v>186.6991704314656</v>
      </c>
      <c r="K477" s="23">
        <v>69.915545397466033</v>
      </c>
      <c r="L477" s="23"/>
    </row>
    <row r="478" spans="1:12" x14ac:dyDescent="0.2">
      <c r="A478" s="103" t="str">
        <f t="shared" si="76"/>
        <v>2011_2_6_f4_1</v>
      </c>
      <c r="B478" s="23" t="s">
        <v>54</v>
      </c>
      <c r="C478" s="23">
        <v>6</v>
      </c>
      <c r="D478" s="23" t="s">
        <v>43</v>
      </c>
      <c r="E478" s="23">
        <v>0</v>
      </c>
      <c r="F478" s="23">
        <v>5.9483803914775688E-3</v>
      </c>
      <c r="G478" s="23">
        <v>0.48732028408106703</v>
      </c>
      <c r="H478" s="23">
        <v>0.46616456324740135</v>
      </c>
      <c r="I478" s="23">
        <v>0</v>
      </c>
      <c r="J478" s="23">
        <v>66.273417180106335</v>
      </c>
      <c r="K478" s="23">
        <v>47.967505143594913</v>
      </c>
      <c r="L478" s="23"/>
    </row>
    <row r="479" spans="1:12" x14ac:dyDescent="0.2">
      <c r="A479" s="103" t="str">
        <f t="shared" si="76"/>
        <v>2011_2_6_f4_2</v>
      </c>
      <c r="B479" s="23" t="s">
        <v>54</v>
      </c>
      <c r="C479" s="23">
        <v>6</v>
      </c>
      <c r="D479" s="23" t="s">
        <v>44</v>
      </c>
      <c r="E479" s="23">
        <v>0</v>
      </c>
      <c r="F479" s="23">
        <v>0</v>
      </c>
      <c r="G479" s="23">
        <v>0.46018566747846401</v>
      </c>
      <c r="H479" s="23">
        <v>0.42645087764526524</v>
      </c>
      <c r="I479" s="23">
        <v>1.3217936584953559E-2</v>
      </c>
      <c r="J479" s="23">
        <v>68.37341718010633</v>
      </c>
      <c r="K479" s="23">
        <v>50.328887616941273</v>
      </c>
      <c r="L479" s="23"/>
    </row>
    <row r="480" spans="1:12" x14ac:dyDescent="0.2">
      <c r="A480" s="103" t="str">
        <f t="shared" si="76"/>
        <v>2011_2_6_f51_1</v>
      </c>
      <c r="B480" s="23" t="s">
        <v>54</v>
      </c>
      <c r="C480" s="23">
        <v>6</v>
      </c>
      <c r="D480" s="23" t="s">
        <v>310</v>
      </c>
      <c r="E480" s="23">
        <v>0</v>
      </c>
      <c r="F480" s="23">
        <v>0</v>
      </c>
      <c r="G480" s="23">
        <v>0.60731279228616608</v>
      </c>
      <c r="H480" s="23">
        <v>0.32372739614163082</v>
      </c>
      <c r="I480" s="23">
        <v>3.2061088653745434E-2</v>
      </c>
      <c r="J480" s="23">
        <v>69.573417180106333</v>
      </c>
      <c r="K480" s="23">
        <v>40.270902207129339</v>
      </c>
      <c r="L480" s="23"/>
    </row>
    <row r="481" spans="1:12" x14ac:dyDescent="0.2">
      <c r="A481" s="103" t="str">
        <f t="shared" si="76"/>
        <v>2011_2_6_f51_6</v>
      </c>
      <c r="B481" s="23" t="s">
        <v>54</v>
      </c>
      <c r="C481" s="23">
        <v>6</v>
      </c>
      <c r="D481" s="23" t="s">
        <v>312</v>
      </c>
      <c r="E481" s="23">
        <v>0</v>
      </c>
      <c r="F481" s="23">
        <v>3.0510818322694748E-2</v>
      </c>
      <c r="G481" s="23">
        <v>0.4693566370255271</v>
      </c>
      <c r="H481" s="23">
        <v>0.15631044843587702</v>
      </c>
      <c r="I481" s="23">
        <v>2.111077204792516E-2</v>
      </c>
      <c r="J481" s="23">
        <v>60.473417180106331</v>
      </c>
      <c r="K481" s="23">
        <v>24.807911338931632</v>
      </c>
      <c r="L481" s="23"/>
    </row>
    <row r="482" spans="1:12" x14ac:dyDescent="0.2">
      <c r="A482" s="103" t="str">
        <f t="shared" si="76"/>
        <v>2011_2_6_f51_7</v>
      </c>
      <c r="B482" s="23" t="s">
        <v>54</v>
      </c>
      <c r="C482" s="23">
        <v>6</v>
      </c>
      <c r="D482" s="23" t="s">
        <v>313</v>
      </c>
      <c r="E482" s="23">
        <v>3.8994317970809968E-3</v>
      </c>
      <c r="F482" s="23">
        <v>4.9754399259507538E-2</v>
      </c>
      <c r="G482" s="23">
        <v>0.35961029095457309</v>
      </c>
      <c r="H482" s="23">
        <v>8.9924610985256448E-2</v>
      </c>
      <c r="I482" s="23">
        <v>0</v>
      </c>
      <c r="J482" s="23">
        <v>63.473417180106331</v>
      </c>
      <c r="K482" s="23">
        <v>6.4332418452257647</v>
      </c>
      <c r="L482" s="23"/>
    </row>
    <row r="483" spans="1:12" x14ac:dyDescent="0.2">
      <c r="A483" s="103" t="str">
        <f t="shared" si="76"/>
        <v>2011_2_6_f52_1</v>
      </c>
      <c r="B483" s="23" t="s">
        <v>54</v>
      </c>
      <c r="C483" s="23">
        <v>6</v>
      </c>
      <c r="D483" s="23" t="s">
        <v>311</v>
      </c>
      <c r="E483" s="23">
        <v>0</v>
      </c>
      <c r="F483" s="23">
        <v>5.1476812831936995E-2</v>
      </c>
      <c r="G483" s="23">
        <v>0.68829808386884672</v>
      </c>
      <c r="H483" s="23">
        <v>0.19412673448597348</v>
      </c>
      <c r="I483" s="23">
        <v>0</v>
      </c>
      <c r="J483" s="23">
        <v>67.473417180106338</v>
      </c>
      <c r="K483" s="23">
        <v>15.27461960557493</v>
      </c>
      <c r="L483" s="23"/>
    </row>
    <row r="484" spans="1:12" x14ac:dyDescent="0.2">
      <c r="A484" s="103" t="str">
        <f t="shared" si="76"/>
        <v>2011_2_6_f52_6</v>
      </c>
      <c r="B484" s="23" t="s">
        <v>54</v>
      </c>
      <c r="C484" s="23">
        <v>6</v>
      </c>
      <c r="D484" s="23" t="s">
        <v>314</v>
      </c>
      <c r="E484" s="23">
        <v>0</v>
      </c>
      <c r="F484" s="23">
        <v>4.4669591752598214E-2</v>
      </c>
      <c r="G484" s="23">
        <v>0.46516402933434553</v>
      </c>
      <c r="H484" s="23">
        <v>0.16745505474508032</v>
      </c>
      <c r="I484" s="23">
        <v>2.111077204792516E-2</v>
      </c>
      <c r="J484" s="23">
        <v>61.473417180106331</v>
      </c>
      <c r="K484" s="23">
        <v>23.626451537043053</v>
      </c>
      <c r="L484" s="23"/>
    </row>
    <row r="485" spans="1:12" x14ac:dyDescent="0.2">
      <c r="A485" s="103" t="str">
        <f t="shared" si="76"/>
        <v>2011_2_6_f52_7</v>
      </c>
      <c r="B485" s="23" t="s">
        <v>54</v>
      </c>
      <c r="C485" s="23">
        <v>6</v>
      </c>
      <c r="D485" s="23" t="s">
        <v>315</v>
      </c>
      <c r="E485" s="23">
        <v>0</v>
      </c>
      <c r="F485" s="23">
        <v>9.3216351946401738E-2</v>
      </c>
      <c r="G485" s="23">
        <v>0.36322376441986814</v>
      </c>
      <c r="H485" s="23">
        <v>4.4754335796783909E-2</v>
      </c>
      <c r="I485" s="23">
        <v>0</v>
      </c>
      <c r="J485" s="23">
        <v>62.573417180106333</v>
      </c>
      <c r="K485" s="23">
        <v>-9.6693041873200265</v>
      </c>
      <c r="L485" s="23"/>
    </row>
    <row r="486" spans="1:12" x14ac:dyDescent="0.2">
      <c r="A486" s="103" t="str">
        <f t="shared" si="76"/>
        <v>2011_2_6_f9_1</v>
      </c>
      <c r="B486" s="23" t="s">
        <v>54</v>
      </c>
      <c r="C486" s="23">
        <v>6</v>
      </c>
      <c r="D486" s="23" t="s">
        <v>4</v>
      </c>
      <c r="E486" s="23">
        <v>0</v>
      </c>
      <c r="F486" s="23">
        <v>4.5988549927971106E-2</v>
      </c>
      <c r="G486" s="23">
        <v>0.64533104536516039</v>
      </c>
      <c r="H486" s="23">
        <v>0.25418673133552744</v>
      </c>
      <c r="I486" s="23">
        <v>0</v>
      </c>
      <c r="J486" s="23">
        <v>65.273417180106335</v>
      </c>
      <c r="K486" s="23">
        <v>22.019755504959697</v>
      </c>
      <c r="L486" s="23"/>
    </row>
    <row r="487" spans="1:12" x14ac:dyDescent="0.2">
      <c r="A487" s="103" t="str">
        <f t="shared" si="76"/>
        <v>2011_2_6_f9_2</v>
      </c>
      <c r="B487" s="23" t="s">
        <v>54</v>
      </c>
      <c r="C487" s="23">
        <v>6</v>
      </c>
      <c r="D487" s="23" t="s">
        <v>5</v>
      </c>
      <c r="E487" s="23">
        <v>0</v>
      </c>
      <c r="F487" s="23">
        <v>4.2083750825825113E-2</v>
      </c>
      <c r="G487" s="23">
        <v>0.63266133397386515</v>
      </c>
      <c r="H487" s="23">
        <v>0.20145142727079624</v>
      </c>
      <c r="I487" s="23">
        <v>0</v>
      </c>
      <c r="J487" s="23">
        <v>67.37341718010633</v>
      </c>
      <c r="K487" s="23">
        <v>18.188576905924801</v>
      </c>
      <c r="L487" s="23"/>
    </row>
    <row r="488" spans="1:12" x14ac:dyDescent="0.2">
      <c r="A488" s="103" t="str">
        <f t="shared" si="76"/>
        <v>2011_2_6_InEI</v>
      </c>
      <c r="B488" s="23" t="s">
        <v>54</v>
      </c>
      <c r="C488" s="23">
        <v>6</v>
      </c>
      <c r="D488" s="23" t="s">
        <v>107</v>
      </c>
      <c r="E488" s="23">
        <v>0</v>
      </c>
      <c r="F488" s="23">
        <v>1.016984728526301E-3</v>
      </c>
      <c r="G488" s="23">
        <v>2.4060140070035294E-2</v>
      </c>
      <c r="H488" s="23">
        <v>7.7292772688548964E-3</v>
      </c>
      <c r="I488" s="23">
        <v>0</v>
      </c>
      <c r="J488" s="23">
        <v>66.260495175294864</v>
      </c>
      <c r="K488" s="23">
        <v>20.460312979567131</v>
      </c>
      <c r="L488" s="23"/>
    </row>
    <row r="489" spans="1:12" x14ac:dyDescent="0.2">
      <c r="A489" s="103" t="str">
        <f t="shared" si="76"/>
        <v>2011_2_6_lagE</v>
      </c>
      <c r="B489" s="23" t="s">
        <v>54</v>
      </c>
      <c r="C489" s="23">
        <v>6</v>
      </c>
      <c r="D489" s="23" t="s">
        <v>226</v>
      </c>
      <c r="E489" s="23">
        <v>0</v>
      </c>
      <c r="F489" s="23">
        <v>6.8984335685651831E-5</v>
      </c>
      <c r="G489" s="23">
        <v>1.6521743988421139E-2</v>
      </c>
      <c r="H489" s="23">
        <v>1.6777961999225124E-2</v>
      </c>
      <c r="I489" s="23">
        <v>1.8787094007838648E-4</v>
      </c>
      <c r="J489" s="23">
        <v>67.297830590473922</v>
      </c>
      <c r="K489" s="23">
        <v>50.913201175727238</v>
      </c>
      <c r="L489" s="23"/>
    </row>
    <row r="490" spans="1:12" x14ac:dyDescent="0.2">
      <c r="A490" s="103" t="str">
        <f t="shared" si="76"/>
        <v>2011_2_7_f4_1</v>
      </c>
      <c r="B490" s="23" t="s">
        <v>54</v>
      </c>
      <c r="C490" s="23">
        <v>7</v>
      </c>
      <c r="D490" s="23" t="s">
        <v>43</v>
      </c>
      <c r="E490" s="23">
        <v>0</v>
      </c>
      <c r="F490" s="23">
        <v>6.4091460245972634E-5</v>
      </c>
      <c r="G490" s="23">
        <v>8.5891217737744677E-2</v>
      </c>
      <c r="H490" s="23">
        <v>0.19269877013684394</v>
      </c>
      <c r="I490" s="23">
        <v>2.1271435995149836E-2</v>
      </c>
      <c r="J490" s="23">
        <v>48.55</v>
      </c>
      <c r="K490" s="23">
        <v>78.411985191773454</v>
      </c>
      <c r="L490" s="23"/>
    </row>
    <row r="491" spans="1:12" x14ac:dyDescent="0.2">
      <c r="A491" s="103" t="str">
        <f t="shared" si="76"/>
        <v>2011_2_7_f4_2</v>
      </c>
      <c r="B491" s="23" t="s">
        <v>54</v>
      </c>
      <c r="C491" s="23">
        <v>7</v>
      </c>
      <c r="D491" s="23" t="s">
        <v>44</v>
      </c>
      <c r="E491" s="23">
        <v>0</v>
      </c>
      <c r="F491" s="23">
        <v>9.9363472480424563E-3</v>
      </c>
      <c r="G491" s="23">
        <v>0.1635827284307714</v>
      </c>
      <c r="H491" s="23">
        <v>0.2856553681144649</v>
      </c>
      <c r="I491" s="23">
        <v>2.8313247534744634E-2</v>
      </c>
      <c r="J491" s="23">
        <v>48.6</v>
      </c>
      <c r="K491" s="23">
        <v>68.175160490827906</v>
      </c>
      <c r="L491" s="23"/>
    </row>
    <row r="492" spans="1:12" x14ac:dyDescent="0.2">
      <c r="A492" s="103" t="str">
        <f t="shared" si="76"/>
        <v>2011_2_7_f51_1</v>
      </c>
      <c r="B492" s="23" t="s">
        <v>54</v>
      </c>
      <c r="C492" s="23">
        <v>7</v>
      </c>
      <c r="D492" s="23" t="s">
        <v>310</v>
      </c>
      <c r="E492" s="23">
        <v>0</v>
      </c>
      <c r="F492" s="23">
        <v>1.6949219752859079E-2</v>
      </c>
      <c r="G492" s="23">
        <v>0.11751330042036542</v>
      </c>
      <c r="H492" s="23">
        <v>0.2288864060335094</v>
      </c>
      <c r="I492" s="23">
        <v>3.1497082535984738E-2</v>
      </c>
      <c r="J492" s="23">
        <v>49.7</v>
      </c>
      <c r="K492" s="23">
        <v>69.630019112530761</v>
      </c>
      <c r="L492" s="23"/>
    </row>
    <row r="493" spans="1:12" x14ac:dyDescent="0.2">
      <c r="A493" s="103" t="str">
        <f t="shared" si="76"/>
        <v>2011_2_7_f51_6</v>
      </c>
      <c r="B493" s="23" t="s">
        <v>54</v>
      </c>
      <c r="C493" s="23">
        <v>7</v>
      </c>
      <c r="D493" s="23" t="s">
        <v>312</v>
      </c>
      <c r="E493" s="23">
        <v>0</v>
      </c>
      <c r="F493" s="23">
        <v>2.3853217104502757E-2</v>
      </c>
      <c r="G493" s="23">
        <v>7.3812355806500557E-2</v>
      </c>
      <c r="H493" s="23">
        <v>2.9696775588334386E-2</v>
      </c>
      <c r="I493" s="23">
        <v>2.4388303880884869E-2</v>
      </c>
      <c r="J493" s="23">
        <v>47.65</v>
      </c>
      <c r="K493" s="23">
        <v>35.993365029328821</v>
      </c>
      <c r="L493" s="23"/>
    </row>
    <row r="494" spans="1:12" x14ac:dyDescent="0.2">
      <c r="A494" s="103" t="str">
        <f t="shared" si="76"/>
        <v>2011_2_7_f51_7</v>
      </c>
      <c r="B494" s="23" t="s">
        <v>54</v>
      </c>
      <c r="C494" s="23">
        <v>7</v>
      </c>
      <c r="D494" s="23" t="s">
        <v>313</v>
      </c>
      <c r="E494" s="23">
        <v>0</v>
      </c>
      <c r="F494" s="23">
        <v>7.6317450885728085E-3</v>
      </c>
      <c r="G494" s="23">
        <v>2.2338173580421138E-2</v>
      </c>
      <c r="H494" s="23">
        <v>1.9125784528540128E-3</v>
      </c>
      <c r="I494" s="23">
        <v>1.7825973929513129E-3</v>
      </c>
      <c r="J494" s="23">
        <v>46.65</v>
      </c>
      <c r="K494" s="23">
        <v>-6.3982349696635428</v>
      </c>
      <c r="L494" s="23"/>
    </row>
    <row r="495" spans="1:12" x14ac:dyDescent="0.2">
      <c r="A495" s="103" t="str">
        <f t="shared" si="76"/>
        <v>2011_2_7_f52_1</v>
      </c>
      <c r="B495" s="23" t="s">
        <v>54</v>
      </c>
      <c r="C495" s="23">
        <v>7</v>
      </c>
      <c r="D495" s="23" t="s">
        <v>311</v>
      </c>
      <c r="E495" s="23">
        <v>0</v>
      </c>
      <c r="F495" s="23">
        <v>1.986690768115161E-2</v>
      </c>
      <c r="G495" s="23">
        <v>0.19886408051620405</v>
      </c>
      <c r="H495" s="23">
        <v>0.1759889153069204</v>
      </c>
      <c r="I495" s="23">
        <v>0</v>
      </c>
      <c r="J495" s="23">
        <v>49.65</v>
      </c>
      <c r="K495" s="23">
        <v>39.552605845242738</v>
      </c>
      <c r="L495" s="23"/>
    </row>
    <row r="496" spans="1:12" x14ac:dyDescent="0.2">
      <c r="A496" s="103" t="str">
        <f t="shared" si="76"/>
        <v>2011_2_7_f52_6</v>
      </c>
      <c r="B496" s="23" t="s">
        <v>54</v>
      </c>
      <c r="C496" s="23">
        <v>7</v>
      </c>
      <c r="D496" s="23" t="s">
        <v>314</v>
      </c>
      <c r="E496" s="23">
        <v>0</v>
      </c>
      <c r="F496" s="23">
        <v>1.7844802517622819E-2</v>
      </c>
      <c r="G496" s="23">
        <v>7.9418035489919186E-2</v>
      </c>
      <c r="H496" s="23">
        <v>4.229366243223813E-2</v>
      </c>
      <c r="I496" s="23">
        <v>1.2194151940442434E-2</v>
      </c>
      <c r="J496" s="23">
        <v>47.65</v>
      </c>
      <c r="K496" s="23">
        <v>32.182506651197144</v>
      </c>
      <c r="L496" s="23"/>
    </row>
    <row r="497" spans="1:12" x14ac:dyDescent="0.2">
      <c r="A497" s="103" t="str">
        <f t="shared" si="76"/>
        <v>2011_2_7_f52_7</v>
      </c>
      <c r="B497" s="23" t="s">
        <v>54</v>
      </c>
      <c r="C497" s="23">
        <v>7</v>
      </c>
      <c r="D497" s="23" t="s">
        <v>315</v>
      </c>
      <c r="E497" s="23">
        <v>0</v>
      </c>
      <c r="F497" s="23">
        <v>6.517621717978238E-3</v>
      </c>
      <c r="G497" s="23">
        <v>2.3545140565231919E-2</v>
      </c>
      <c r="H497" s="23">
        <v>1.8197348386377987E-3</v>
      </c>
      <c r="I497" s="23">
        <v>1.7825973929513129E-3</v>
      </c>
      <c r="J497" s="23">
        <v>46.7</v>
      </c>
      <c r="K497" s="23">
        <v>-3.3645890788747934</v>
      </c>
      <c r="L497" s="23"/>
    </row>
    <row r="498" spans="1:12" x14ac:dyDescent="0.2">
      <c r="A498" s="103" t="str">
        <f t="shared" si="76"/>
        <v>2011_2_7_f9_1</v>
      </c>
      <c r="B498" s="23" t="s">
        <v>54</v>
      </c>
      <c r="C498" s="23">
        <v>7</v>
      </c>
      <c r="D498" s="23" t="s">
        <v>4</v>
      </c>
      <c r="E498" s="23">
        <v>0</v>
      </c>
      <c r="F498" s="23">
        <v>3.3206305213926901E-3</v>
      </c>
      <c r="G498" s="23">
        <v>0.14927940412263987</v>
      </c>
      <c r="H498" s="23">
        <v>0.14507361856920145</v>
      </c>
      <c r="I498" s="23">
        <v>2.25186211675039E-3</v>
      </c>
      <c r="J498" s="23">
        <v>48.55</v>
      </c>
      <c r="K498" s="23">
        <v>48.764344747526664</v>
      </c>
      <c r="L498" s="23"/>
    </row>
    <row r="499" spans="1:12" x14ac:dyDescent="0.2">
      <c r="A499" s="103" t="str">
        <f t="shared" si="76"/>
        <v>2011_2_7_f9_2</v>
      </c>
      <c r="B499" s="23" t="s">
        <v>54</v>
      </c>
      <c r="C499" s="23">
        <v>7</v>
      </c>
      <c r="D499" s="23" t="s">
        <v>5</v>
      </c>
      <c r="E499" s="23">
        <v>0</v>
      </c>
      <c r="F499" s="23">
        <v>9.9363472480424563E-3</v>
      </c>
      <c r="G499" s="23">
        <v>0.20856564716290432</v>
      </c>
      <c r="H499" s="23">
        <v>0.26313988893550938</v>
      </c>
      <c r="I499" s="23">
        <v>5.8458079815672205E-3</v>
      </c>
      <c r="J499" s="23">
        <v>48.6</v>
      </c>
      <c r="K499" s="23">
        <v>54.338840213374183</v>
      </c>
      <c r="L499" s="23"/>
    </row>
    <row r="500" spans="1:12" x14ac:dyDescent="0.2">
      <c r="A500" s="103" t="str">
        <f t="shared" si="76"/>
        <v>2011_2_7_InEI</v>
      </c>
      <c r="B500" s="23" t="s">
        <v>54</v>
      </c>
      <c r="C500" s="23">
        <v>7</v>
      </c>
      <c r="D500" s="23" t="s">
        <v>107</v>
      </c>
      <c r="E500" s="23">
        <v>0</v>
      </c>
      <c r="F500" s="23">
        <v>8.7187769961124607E-5</v>
      </c>
      <c r="G500" s="23">
        <v>4.1399204257704476E-3</v>
      </c>
      <c r="H500" s="23">
        <v>6.928931614282088E-3</v>
      </c>
      <c r="I500" s="23">
        <v>2.7272376875472801E-5</v>
      </c>
      <c r="J500" s="23">
        <v>48.587294052761507</v>
      </c>
      <c r="K500" s="23">
        <v>61.665886481795987</v>
      </c>
      <c r="L500" s="23"/>
    </row>
    <row r="501" spans="1:12" x14ac:dyDescent="0.2">
      <c r="A501" s="103" t="str">
        <f t="shared" si="76"/>
        <v>2011_2_7_lagE</v>
      </c>
      <c r="B501" s="23" t="s">
        <v>54</v>
      </c>
      <c r="C501" s="23">
        <v>7</v>
      </c>
      <c r="D501" s="23" t="s">
        <v>226</v>
      </c>
      <c r="E501" s="23">
        <v>0</v>
      </c>
      <c r="F501" s="23">
        <v>6.5706195163553474E-5</v>
      </c>
      <c r="G501" s="23">
        <v>2.4041839849635862E-3</v>
      </c>
      <c r="H501" s="23">
        <v>7.5845572916165369E-3</v>
      </c>
      <c r="I501" s="23">
        <v>1.1288647151454572E-3</v>
      </c>
      <c r="J501" s="23">
        <v>48.587294052761507</v>
      </c>
      <c r="K501" s="23">
        <v>87.421153620352015</v>
      </c>
      <c r="L501" s="23"/>
    </row>
    <row r="502" spans="1:12" x14ac:dyDescent="0.2">
      <c r="A502" s="103" t="str">
        <f t="shared" si="76"/>
        <v>2011_2_8_f4_1</v>
      </c>
      <c r="B502" s="23" t="s">
        <v>54</v>
      </c>
      <c r="C502" s="23">
        <v>8</v>
      </c>
      <c r="D502" s="23" t="s">
        <v>43</v>
      </c>
      <c r="E502" s="23">
        <v>0</v>
      </c>
      <c r="F502" s="23">
        <v>7.0133379525376752E-2</v>
      </c>
      <c r="G502" s="23">
        <v>0.16795426987701367</v>
      </c>
      <c r="H502" s="23">
        <v>0.19026502684912525</v>
      </c>
      <c r="I502" s="23">
        <v>3.3396847393036548E-2</v>
      </c>
      <c r="J502" s="23">
        <v>17.100000000000001</v>
      </c>
      <c r="K502" s="23">
        <v>40.481978331982837</v>
      </c>
      <c r="L502" s="23"/>
    </row>
    <row r="503" spans="1:12" x14ac:dyDescent="0.2">
      <c r="A503" s="103" t="str">
        <f t="shared" si="76"/>
        <v>2011_2_8_f4_2</v>
      </c>
      <c r="B503" s="23" t="s">
        <v>54</v>
      </c>
      <c r="C503" s="23">
        <v>8</v>
      </c>
      <c r="D503" s="23" t="s">
        <v>44</v>
      </c>
      <c r="E503" s="23">
        <v>0</v>
      </c>
      <c r="F503" s="23">
        <v>5.6950001704588346E-2</v>
      </c>
      <c r="G503" s="23">
        <v>0.1331963445711174</v>
      </c>
      <c r="H503" s="23">
        <v>0.18700130534012982</v>
      </c>
      <c r="I503" s="23">
        <v>0</v>
      </c>
      <c r="J503" s="23">
        <v>18.200000000000003</v>
      </c>
      <c r="K503" s="23">
        <v>34.482861838952225</v>
      </c>
      <c r="L503" s="23"/>
    </row>
    <row r="504" spans="1:12" x14ac:dyDescent="0.2">
      <c r="A504" s="103" t="str">
        <f t="shared" si="76"/>
        <v>2011_2_8_f51_1</v>
      </c>
      <c r="B504" s="23" t="s">
        <v>54</v>
      </c>
      <c r="C504" s="23">
        <v>8</v>
      </c>
      <c r="D504" s="23" t="s">
        <v>310</v>
      </c>
      <c r="E504" s="23">
        <v>0</v>
      </c>
      <c r="F504" s="23">
        <v>0</v>
      </c>
      <c r="G504" s="23">
        <v>0.33972326761757021</v>
      </c>
      <c r="H504" s="23">
        <v>0.1312845973298204</v>
      </c>
      <c r="I504" s="23">
        <v>0</v>
      </c>
      <c r="J504" s="23">
        <v>19.399999999999999</v>
      </c>
      <c r="K504" s="23">
        <v>27.873122106885472</v>
      </c>
      <c r="L504" s="23"/>
    </row>
    <row r="505" spans="1:12" x14ac:dyDescent="0.2">
      <c r="A505" s="103" t="str">
        <f t="shared" si="76"/>
        <v>2011_2_8_f51_6</v>
      </c>
      <c r="B505" s="23" t="s">
        <v>54</v>
      </c>
      <c r="C505" s="23">
        <v>8</v>
      </c>
      <c r="D505" s="23" t="s">
        <v>312</v>
      </c>
      <c r="E505" s="23">
        <v>0</v>
      </c>
      <c r="F505" s="23">
        <v>4.5350989481238195E-3</v>
      </c>
      <c r="G505" s="23">
        <v>0.13697485741021842</v>
      </c>
      <c r="H505" s="23">
        <v>6.0542331859379718E-2</v>
      </c>
      <c r="I505" s="23">
        <v>0</v>
      </c>
      <c r="J505" s="23">
        <v>15.3</v>
      </c>
      <c r="K505" s="23">
        <v>27.719177746161016</v>
      </c>
      <c r="L505" s="23"/>
    </row>
    <row r="506" spans="1:12" x14ac:dyDescent="0.2">
      <c r="A506" s="103" t="str">
        <f t="shared" si="76"/>
        <v>2011_2_8_f51_7</v>
      </c>
      <c r="B506" s="23" t="s">
        <v>54</v>
      </c>
      <c r="C506" s="23">
        <v>8</v>
      </c>
      <c r="D506" s="23" t="s">
        <v>313</v>
      </c>
      <c r="E506" s="23">
        <v>0</v>
      </c>
      <c r="F506" s="23">
        <v>9.537638801203252E-2</v>
      </c>
      <c r="G506" s="23">
        <v>9.2650499498644484E-2</v>
      </c>
      <c r="H506" s="23">
        <v>1.1739146581498126E-2</v>
      </c>
      <c r="I506" s="23">
        <v>0</v>
      </c>
      <c r="J506" s="23">
        <v>13.3</v>
      </c>
      <c r="K506" s="23">
        <v>-41.867598668922298</v>
      </c>
      <c r="L506" s="23"/>
    </row>
    <row r="507" spans="1:12" x14ac:dyDescent="0.2">
      <c r="A507" s="103" t="str">
        <f t="shared" si="76"/>
        <v>2011_2_8_f52_1</v>
      </c>
      <c r="B507" s="23" t="s">
        <v>54</v>
      </c>
      <c r="C507" s="23">
        <v>8</v>
      </c>
      <c r="D507" s="23" t="s">
        <v>311</v>
      </c>
      <c r="E507" s="23">
        <v>0</v>
      </c>
      <c r="F507" s="23">
        <v>7.1811032048787707E-2</v>
      </c>
      <c r="G507" s="23">
        <v>0.29772343544301028</v>
      </c>
      <c r="H507" s="23">
        <v>5.9229494504606149E-2</v>
      </c>
      <c r="I507" s="23">
        <v>0</v>
      </c>
      <c r="J507" s="23">
        <v>17.3</v>
      </c>
      <c r="K507" s="23">
        <v>-2.9343738418685184</v>
      </c>
      <c r="L507" s="23"/>
    </row>
    <row r="508" spans="1:12" x14ac:dyDescent="0.2">
      <c r="A508" s="103" t="str">
        <f t="shared" si="76"/>
        <v>2011_2_8_f52_6</v>
      </c>
      <c r="B508" s="23" t="s">
        <v>54</v>
      </c>
      <c r="C508" s="23">
        <v>8</v>
      </c>
      <c r="D508" s="23" t="s">
        <v>314</v>
      </c>
      <c r="E508" s="23">
        <v>0</v>
      </c>
      <c r="F508" s="23">
        <v>4.5350989481238195E-3</v>
      </c>
      <c r="G508" s="23">
        <v>0.11009138561281558</v>
      </c>
      <c r="H508" s="23">
        <v>6.5022910492280192E-2</v>
      </c>
      <c r="I508" s="23">
        <v>0</v>
      </c>
      <c r="J508" s="23">
        <v>14.3</v>
      </c>
      <c r="K508" s="23">
        <v>33.669922198311539</v>
      </c>
      <c r="L508" s="23"/>
    </row>
    <row r="509" spans="1:12" x14ac:dyDescent="0.2">
      <c r="A509" s="103" t="str">
        <f t="shared" si="76"/>
        <v>2011_2_8_f52_7</v>
      </c>
      <c r="B509" s="23" t="s">
        <v>54</v>
      </c>
      <c r="C509" s="23">
        <v>8</v>
      </c>
      <c r="D509" s="23" t="s">
        <v>315</v>
      </c>
      <c r="E509" s="23">
        <v>0</v>
      </c>
      <c r="F509" s="23">
        <v>7.5923793961451339E-2</v>
      </c>
      <c r="G509" s="23">
        <v>9.4811898837597941E-2</v>
      </c>
      <c r="H509" s="23">
        <v>3.1191740632079322E-2</v>
      </c>
      <c r="I509" s="23">
        <v>0</v>
      </c>
      <c r="J509" s="23">
        <v>13.4</v>
      </c>
      <c r="K509" s="23">
        <v>-22.152538943961165</v>
      </c>
      <c r="L509" s="23"/>
    </row>
    <row r="510" spans="1:12" x14ac:dyDescent="0.2">
      <c r="A510" s="103" t="str">
        <f t="shared" si="76"/>
        <v>2011_2_8_f9_1</v>
      </c>
      <c r="B510" s="23" t="s">
        <v>54</v>
      </c>
      <c r="C510" s="23">
        <v>8</v>
      </c>
      <c r="D510" s="23" t="s">
        <v>4</v>
      </c>
      <c r="E510" s="23">
        <v>0</v>
      </c>
      <c r="F510" s="23">
        <v>0.10353022691841331</v>
      </c>
      <c r="G510" s="23">
        <v>0.21655291875974361</v>
      </c>
      <c r="H510" s="23">
        <v>0.10826953057335874</v>
      </c>
      <c r="I510" s="23">
        <v>0</v>
      </c>
      <c r="J510" s="23">
        <v>16.100000000000001</v>
      </c>
      <c r="K510" s="23">
        <v>1.106402251625634</v>
      </c>
      <c r="L510" s="23"/>
    </row>
    <row r="511" spans="1:12" x14ac:dyDescent="0.2">
      <c r="A511" s="103" t="str">
        <f t="shared" si="76"/>
        <v>2011_2_8_f9_2</v>
      </c>
      <c r="B511" s="23" t="s">
        <v>54</v>
      </c>
      <c r="C511" s="23">
        <v>8</v>
      </c>
      <c r="D511" s="23" t="s">
        <v>5</v>
      </c>
      <c r="E511" s="23">
        <v>0</v>
      </c>
      <c r="F511" s="23">
        <v>5.6950001704588346E-2</v>
      </c>
      <c r="G511" s="23">
        <v>0.21611793838030979</v>
      </c>
      <c r="H511" s="23">
        <v>7.560471067864323E-2</v>
      </c>
      <c r="I511" s="23">
        <v>0</v>
      </c>
      <c r="J511" s="23">
        <v>17.2</v>
      </c>
      <c r="K511" s="23">
        <v>5.3502071163894955</v>
      </c>
      <c r="L511" s="23"/>
    </row>
    <row r="512" spans="1:12" x14ac:dyDescent="0.2">
      <c r="A512" s="103" t="str">
        <f t="shared" si="76"/>
        <v>2011_2_8_InEI</v>
      </c>
      <c r="B512" s="23" t="s">
        <v>54</v>
      </c>
      <c r="C512" s="23">
        <v>8</v>
      </c>
      <c r="D512" s="23" t="s">
        <v>107</v>
      </c>
      <c r="E512" s="23">
        <v>0</v>
      </c>
      <c r="F512" s="23">
        <v>4.9646041758691691E-3</v>
      </c>
      <c r="G512" s="23">
        <v>1.1753094806271789E-2</v>
      </c>
      <c r="H512" s="23">
        <v>4.281407389141751E-3</v>
      </c>
      <c r="I512" s="23">
        <v>0</v>
      </c>
      <c r="J512" s="23">
        <v>16.474562762518381</v>
      </c>
      <c r="K512" s="23">
        <v>-3.2534564788038915</v>
      </c>
      <c r="L512" s="23"/>
    </row>
    <row r="513" spans="1:12" x14ac:dyDescent="0.2">
      <c r="A513" s="103" t="str">
        <f t="shared" si="76"/>
        <v>2011_2_8_lagE</v>
      </c>
      <c r="B513" s="23" t="s">
        <v>54</v>
      </c>
      <c r="C513" s="23">
        <v>8</v>
      </c>
      <c r="D513" s="23" t="s">
        <v>226</v>
      </c>
      <c r="E513" s="23">
        <v>0</v>
      </c>
      <c r="F513" s="23">
        <v>3.9314418389819559E-3</v>
      </c>
      <c r="G513" s="23">
        <v>8.5278700289596297E-3</v>
      </c>
      <c r="H513" s="23">
        <v>9.4206949691005293E-3</v>
      </c>
      <c r="I513" s="23">
        <v>1.033162336887213E-3</v>
      </c>
      <c r="J513" s="23">
        <v>17.474562762518381</v>
      </c>
      <c r="K513" s="23">
        <v>32.974826600982624</v>
      </c>
      <c r="L513" s="23"/>
    </row>
    <row r="514" spans="1:12" x14ac:dyDescent="0.2">
      <c r="A514" s="103" t="str">
        <f t="shared" si="76"/>
        <v>2011_4_1_f4_1</v>
      </c>
      <c r="B514" s="23" t="s">
        <v>55</v>
      </c>
      <c r="C514" s="23">
        <v>1</v>
      </c>
      <c r="D514" s="23" t="s">
        <v>43</v>
      </c>
      <c r="E514" s="23">
        <v>0</v>
      </c>
      <c r="F514" s="23">
        <v>1.9400658236618743E-2</v>
      </c>
      <c r="G514" s="23">
        <v>0.41825187965803279</v>
      </c>
      <c r="H514" s="23">
        <v>0.61391638218529976</v>
      </c>
      <c r="I514" s="23">
        <v>7.1664645764767027E-2</v>
      </c>
      <c r="J514" s="23">
        <v>49.893031983289212</v>
      </c>
      <c r="K514" s="23">
        <v>65.689366656642321</v>
      </c>
      <c r="L514" s="23"/>
    </row>
    <row r="515" spans="1:12" x14ac:dyDescent="0.2">
      <c r="A515" s="103" t="str">
        <f t="shared" ref="A515:A578" si="77">CONCATENATE(B515,"_",C515,"_",D515)</f>
        <v>2011_4_1_f4_2</v>
      </c>
      <c r="B515" s="23" t="s">
        <v>55</v>
      </c>
      <c r="C515" s="23">
        <v>1</v>
      </c>
      <c r="D515" s="23" t="s">
        <v>44</v>
      </c>
      <c r="E515" s="23">
        <v>0</v>
      </c>
      <c r="F515" s="23">
        <v>9.582240863780421E-2</v>
      </c>
      <c r="G515" s="23">
        <v>0.14437118992531431</v>
      </c>
      <c r="H515" s="23">
        <v>0.90233498861167305</v>
      </c>
      <c r="I515" s="23">
        <v>0.11476404755457947</v>
      </c>
      <c r="J515" s="23">
        <v>50.244930717466424</v>
      </c>
      <c r="K515" s="23">
        <v>82.402508888158152</v>
      </c>
      <c r="L515" s="23"/>
    </row>
    <row r="516" spans="1:12" x14ac:dyDescent="0.2">
      <c r="A516" s="103" t="str">
        <f t="shared" si="77"/>
        <v>2011_4_1_f51_1</v>
      </c>
      <c r="B516" s="23" t="s">
        <v>55</v>
      </c>
      <c r="C516" s="23">
        <v>1</v>
      </c>
      <c r="D516" s="23" t="s">
        <v>310</v>
      </c>
      <c r="E516" s="23">
        <v>0</v>
      </c>
      <c r="F516" s="23">
        <v>0</v>
      </c>
      <c r="G516" s="23">
        <v>0.55228379356374735</v>
      </c>
      <c r="H516" s="23">
        <v>0.56442125229336382</v>
      </c>
      <c r="I516" s="23">
        <v>0.10243938078278879</v>
      </c>
      <c r="J516" s="23">
        <v>51.644930717466423</v>
      </c>
      <c r="K516" s="23">
        <v>63.101630705003465</v>
      </c>
      <c r="L516" s="23"/>
    </row>
    <row r="517" spans="1:12" x14ac:dyDescent="0.2">
      <c r="A517" s="103" t="str">
        <f t="shared" si="77"/>
        <v>2011_4_1_f51_6</v>
      </c>
      <c r="B517" s="23" t="s">
        <v>55</v>
      </c>
      <c r="C517" s="23">
        <v>1</v>
      </c>
      <c r="D517" s="23" t="s">
        <v>312</v>
      </c>
      <c r="E517" s="23">
        <v>0</v>
      </c>
      <c r="F517" s="23">
        <v>0</v>
      </c>
      <c r="G517" s="23">
        <v>0.39734771027273158</v>
      </c>
      <c r="H517" s="23">
        <v>0.60213386441258754</v>
      </c>
      <c r="I517" s="23">
        <v>0.25405579397752165</v>
      </c>
      <c r="J517" s="23">
        <v>47.444930717466427</v>
      </c>
      <c r="K517" s="23">
        <v>88.568995238804831</v>
      </c>
      <c r="L517" s="23"/>
    </row>
    <row r="518" spans="1:12" x14ac:dyDescent="0.2">
      <c r="A518" s="103" t="str">
        <f t="shared" si="77"/>
        <v>2011_4_1_f51_7</v>
      </c>
      <c r="B518" s="23" t="s">
        <v>55</v>
      </c>
      <c r="C518" s="23">
        <v>1</v>
      </c>
      <c r="D518" s="23" t="s">
        <v>313</v>
      </c>
      <c r="E518" s="23">
        <v>0</v>
      </c>
      <c r="F518" s="23">
        <v>0.56038281639681453</v>
      </c>
      <c r="G518" s="23">
        <v>1.5069713437674932</v>
      </c>
      <c r="H518" s="23">
        <v>0.38488505960560038</v>
      </c>
      <c r="I518" s="23">
        <v>0</v>
      </c>
      <c r="J518" s="23">
        <v>47.444930717466427</v>
      </c>
      <c r="K518" s="23">
        <v>-7.156632818542108</v>
      </c>
      <c r="L518" s="23"/>
    </row>
    <row r="519" spans="1:12" x14ac:dyDescent="0.2">
      <c r="A519" s="103" t="str">
        <f t="shared" si="77"/>
        <v>2011_4_1_f52_1</v>
      </c>
      <c r="B519" s="23" t="s">
        <v>55</v>
      </c>
      <c r="C519" s="23">
        <v>1</v>
      </c>
      <c r="D519" s="23" t="s">
        <v>311</v>
      </c>
      <c r="E519" s="23">
        <v>0</v>
      </c>
      <c r="F519" s="23">
        <v>5.9764289678238727E-2</v>
      </c>
      <c r="G519" s="23">
        <v>0.66618140640601786</v>
      </c>
      <c r="H519" s="23">
        <v>0.4442562263635973</v>
      </c>
      <c r="I519" s="23">
        <v>3.6569889883055325E-2</v>
      </c>
      <c r="J519" s="23">
        <v>51.244930717466431</v>
      </c>
      <c r="K519" s="23">
        <v>37.921975950659828</v>
      </c>
      <c r="L519" s="23"/>
    </row>
    <row r="520" spans="1:12" x14ac:dyDescent="0.2">
      <c r="A520" s="103" t="str">
        <f t="shared" si="77"/>
        <v>2011_4_1_f52_6</v>
      </c>
      <c r="B520" s="23" t="s">
        <v>55</v>
      </c>
      <c r="C520" s="23">
        <v>1</v>
      </c>
      <c r="D520" s="23" t="s">
        <v>314</v>
      </c>
      <c r="E520" s="23">
        <v>0</v>
      </c>
      <c r="F520" s="23">
        <v>1.7977728963730344E-2</v>
      </c>
      <c r="G520" s="23">
        <v>0.50142080644701936</v>
      </c>
      <c r="H520" s="23">
        <v>0.65711962287841374</v>
      </c>
      <c r="I520" s="23">
        <v>0.1136593403999126</v>
      </c>
      <c r="J520" s="23">
        <v>48.444930717466434</v>
      </c>
      <c r="K520" s="23">
        <v>67.158245713857355</v>
      </c>
      <c r="L520" s="23"/>
    </row>
    <row r="521" spans="1:12" x14ac:dyDescent="0.2">
      <c r="A521" s="103" t="str">
        <f t="shared" si="77"/>
        <v>2011_4_1_f52_7</v>
      </c>
      <c r="B521" s="23" t="s">
        <v>55</v>
      </c>
      <c r="C521" s="23">
        <v>1</v>
      </c>
      <c r="D521" s="23" t="s">
        <v>315</v>
      </c>
      <c r="E521" s="23">
        <v>1.5556875998068855E-2</v>
      </c>
      <c r="F521" s="23">
        <v>0.88737259607774288</v>
      </c>
      <c r="G521" s="23">
        <v>1.401617839943512</v>
      </c>
      <c r="H521" s="23">
        <v>0.14769190775058491</v>
      </c>
      <c r="I521" s="23">
        <v>0</v>
      </c>
      <c r="J521" s="23">
        <v>47.444930717466427</v>
      </c>
      <c r="K521" s="23">
        <v>-31.432269499205656</v>
      </c>
      <c r="L521" s="23"/>
    </row>
    <row r="522" spans="1:12" x14ac:dyDescent="0.2">
      <c r="A522" s="103" t="str">
        <f t="shared" si="77"/>
        <v>2011_4_1_f9_1</v>
      </c>
      <c r="B522" s="23" t="s">
        <v>55</v>
      </c>
      <c r="C522" s="23">
        <v>1</v>
      </c>
      <c r="D522" s="23" t="s">
        <v>4</v>
      </c>
      <c r="E522" s="23">
        <v>0</v>
      </c>
      <c r="F522" s="23">
        <v>5.0774294127836482E-2</v>
      </c>
      <c r="G522" s="23">
        <v>0.78698840539810844</v>
      </c>
      <c r="H522" s="23">
        <v>0.26544661549597753</v>
      </c>
      <c r="I522" s="23">
        <v>2.0024250822795773E-2</v>
      </c>
      <c r="J522" s="23">
        <v>49.893031983289212</v>
      </c>
      <c r="K522" s="23">
        <v>22.677458256170613</v>
      </c>
      <c r="L522" s="23"/>
    </row>
    <row r="523" spans="1:12" x14ac:dyDescent="0.2">
      <c r="A523" s="103" t="str">
        <f t="shared" si="77"/>
        <v>2011_4_1_f9_2</v>
      </c>
      <c r="B523" s="23" t="s">
        <v>55</v>
      </c>
      <c r="C523" s="23">
        <v>1</v>
      </c>
      <c r="D523" s="23" t="s">
        <v>5</v>
      </c>
      <c r="E523" s="23">
        <v>0</v>
      </c>
      <c r="F523" s="23">
        <v>6.9722326004697299E-2</v>
      </c>
      <c r="G523" s="23">
        <v>0.60822728501196233</v>
      </c>
      <c r="H523" s="23">
        <v>0.54895398013229313</v>
      </c>
      <c r="I523" s="23">
        <v>3.0389043580418634E-2</v>
      </c>
      <c r="J523" s="23">
        <v>50.244930717466431</v>
      </c>
      <c r="K523" s="23">
        <v>42.950203188350706</v>
      </c>
      <c r="L523" s="23"/>
    </row>
    <row r="524" spans="1:12" x14ac:dyDescent="0.2">
      <c r="A524" s="103" t="str">
        <f t="shared" si="77"/>
        <v>2011_4_1_InEI</v>
      </c>
      <c r="B524" s="23" t="s">
        <v>55</v>
      </c>
      <c r="C524" s="23">
        <v>1</v>
      </c>
      <c r="D524" s="23" t="s">
        <v>107</v>
      </c>
      <c r="E524" s="23">
        <v>0</v>
      </c>
      <c r="F524" s="23">
        <v>2.7742355068479281E-3</v>
      </c>
      <c r="G524" s="23">
        <v>3.5294137291328409E-2</v>
      </c>
      <c r="H524" s="23">
        <v>2.0812059103789478E-2</v>
      </c>
      <c r="I524" s="23">
        <v>8.9471096609536392E-4</v>
      </c>
      <c r="J524" s="23">
        <v>50.074664532173486</v>
      </c>
      <c r="K524" s="23">
        <v>33.169716671185562</v>
      </c>
      <c r="L524" s="23"/>
    </row>
    <row r="525" spans="1:12" x14ac:dyDescent="0.2">
      <c r="A525" s="103" t="str">
        <f t="shared" si="77"/>
        <v>2011_4_1_lagE</v>
      </c>
      <c r="B525" s="23" t="s">
        <v>55</v>
      </c>
      <c r="C525" s="23">
        <v>1</v>
      </c>
      <c r="D525" s="23" t="s">
        <v>226</v>
      </c>
      <c r="E525" s="23">
        <v>0</v>
      </c>
      <c r="F525" s="23">
        <v>2.5815767048278692E-3</v>
      </c>
      <c r="G525" s="23">
        <v>1.4404471990497783E-2</v>
      </c>
      <c r="H525" s="23">
        <v>3.8489349380455298E-2</v>
      </c>
      <c r="I525" s="23">
        <v>4.2997447922802166E-3</v>
      </c>
      <c r="J525" s="23">
        <v>50.074664532173486</v>
      </c>
      <c r="K525" s="23">
        <v>74.457809926822989</v>
      </c>
      <c r="L525" s="23"/>
    </row>
    <row r="526" spans="1:12" x14ac:dyDescent="0.2">
      <c r="A526" s="103" t="str">
        <f t="shared" si="77"/>
        <v>2011_4_2_f4_1</v>
      </c>
      <c r="B526" s="23" t="s">
        <v>55</v>
      </c>
      <c r="C526" s="23">
        <v>2</v>
      </c>
      <c r="D526" s="23" t="s">
        <v>43</v>
      </c>
      <c r="E526" s="23">
        <v>0</v>
      </c>
      <c r="F526" s="23">
        <v>0</v>
      </c>
      <c r="G526" s="23">
        <v>2.4015243374328775E-2</v>
      </c>
      <c r="H526" s="23">
        <v>3.4037761995496275E-2</v>
      </c>
      <c r="I526" s="23">
        <v>1.4332236272302092E-2</v>
      </c>
      <c r="J526" s="23">
        <v>9.1999999999999993</v>
      </c>
      <c r="K526" s="23">
        <v>86.622953958074078</v>
      </c>
      <c r="L526" s="23"/>
    </row>
    <row r="527" spans="1:12" x14ac:dyDescent="0.2">
      <c r="A527" s="103" t="str">
        <f t="shared" si="77"/>
        <v>2011_4_2_f4_2</v>
      </c>
      <c r="B527" s="23" t="s">
        <v>55</v>
      </c>
      <c r="C527" s="23">
        <v>2</v>
      </c>
      <c r="D527" s="23" t="s">
        <v>44</v>
      </c>
      <c r="E527" s="23">
        <v>0</v>
      </c>
      <c r="F527" s="23">
        <v>0</v>
      </c>
      <c r="G527" s="23">
        <v>3.2686156116256408E-2</v>
      </c>
      <c r="H527" s="23">
        <v>2.7713403530369725E-2</v>
      </c>
      <c r="I527" s="23">
        <v>2.2716229814533927E-2</v>
      </c>
      <c r="J527" s="23">
        <v>9.25</v>
      </c>
      <c r="K527" s="23">
        <v>88.004774584519325</v>
      </c>
      <c r="L527" s="23"/>
    </row>
    <row r="528" spans="1:12" x14ac:dyDescent="0.2">
      <c r="A528" s="103" t="str">
        <f t="shared" si="77"/>
        <v>2011_4_2_f51_1</v>
      </c>
      <c r="B528" s="23" t="s">
        <v>55</v>
      </c>
      <c r="C528" s="23">
        <v>2</v>
      </c>
      <c r="D528" s="23" t="s">
        <v>310</v>
      </c>
      <c r="E528" s="23">
        <v>0</v>
      </c>
      <c r="F528" s="23">
        <v>0</v>
      </c>
      <c r="G528" s="23">
        <v>2.8927657327995848E-2</v>
      </c>
      <c r="H528" s="23">
        <v>3.1982816060732978E-2</v>
      </c>
      <c r="I528" s="23">
        <v>1.7905962129788743E-2</v>
      </c>
      <c r="J528" s="23">
        <v>9.35</v>
      </c>
      <c r="K528" s="23">
        <v>86.015993839739679</v>
      </c>
      <c r="L528" s="23"/>
    </row>
    <row r="529" spans="1:12" x14ac:dyDescent="0.2">
      <c r="A529" s="103" t="str">
        <f t="shared" si="77"/>
        <v>2011_4_2_f51_6</v>
      </c>
      <c r="B529" s="23" t="s">
        <v>55</v>
      </c>
      <c r="C529" s="23">
        <v>2</v>
      </c>
      <c r="D529" s="23" t="s">
        <v>312</v>
      </c>
      <c r="E529" s="23">
        <v>0</v>
      </c>
      <c r="F529" s="23">
        <v>1.1325356389576968E-2</v>
      </c>
      <c r="G529" s="23">
        <v>2.6001233969243226E-2</v>
      </c>
      <c r="H529" s="23">
        <v>1.9872654898909776E-2</v>
      </c>
      <c r="I529" s="23">
        <v>0</v>
      </c>
      <c r="J529" s="23">
        <v>9.2999999999999989</v>
      </c>
      <c r="K529" s="23">
        <v>14.943026731944014</v>
      </c>
      <c r="L529" s="23"/>
    </row>
    <row r="530" spans="1:12" x14ac:dyDescent="0.2">
      <c r="A530" s="103" t="str">
        <f t="shared" si="77"/>
        <v>2011_4_2_f51_7</v>
      </c>
      <c r="B530" s="23" t="s">
        <v>55</v>
      </c>
      <c r="C530" s="23">
        <v>2</v>
      </c>
      <c r="D530" s="23" t="s">
        <v>313</v>
      </c>
      <c r="E530" s="23">
        <v>0</v>
      </c>
      <c r="F530" s="23">
        <v>9.5814609871133077E-3</v>
      </c>
      <c r="G530" s="23">
        <v>3.1080328295019864E-2</v>
      </c>
      <c r="H530" s="23">
        <v>7.0264047238830923E-3</v>
      </c>
      <c r="I530" s="23">
        <v>0</v>
      </c>
      <c r="J530" s="23">
        <v>9.2999999999999989</v>
      </c>
      <c r="K530" s="23">
        <v>-5.3578381745969956</v>
      </c>
      <c r="L530" s="23"/>
    </row>
    <row r="531" spans="1:12" x14ac:dyDescent="0.2">
      <c r="A531" s="103" t="str">
        <f t="shared" si="77"/>
        <v>2011_4_2_f52_1</v>
      </c>
      <c r="B531" s="23" t="s">
        <v>55</v>
      </c>
      <c r="C531" s="23">
        <v>2</v>
      </c>
      <c r="D531" s="23" t="s">
        <v>311</v>
      </c>
      <c r="E531" s="23">
        <v>0</v>
      </c>
      <c r="F531" s="23">
        <v>8.9529810648943716E-4</v>
      </c>
      <c r="G531" s="23">
        <v>3.8975669779737626E-2</v>
      </c>
      <c r="H531" s="23">
        <v>3.8050169525801078E-2</v>
      </c>
      <c r="I531" s="23">
        <v>0</v>
      </c>
      <c r="J531" s="23">
        <v>9.25</v>
      </c>
      <c r="K531" s="23">
        <v>47.682660512058064</v>
      </c>
      <c r="L531" s="23"/>
    </row>
    <row r="532" spans="1:12" x14ac:dyDescent="0.2">
      <c r="A532" s="103" t="str">
        <f t="shared" si="77"/>
        <v>2011_4_2_f52_6</v>
      </c>
      <c r="B532" s="23" t="s">
        <v>55</v>
      </c>
      <c r="C532" s="23">
        <v>2</v>
      </c>
      <c r="D532" s="23" t="s">
        <v>314</v>
      </c>
      <c r="E532" s="23">
        <v>0</v>
      </c>
      <c r="F532" s="23">
        <v>7.3602425551517721E-4</v>
      </c>
      <c r="G532" s="23">
        <v>4.7262917808275073E-2</v>
      </c>
      <c r="H532" s="23">
        <v>9.2003031939397149E-3</v>
      </c>
      <c r="I532" s="23">
        <v>0</v>
      </c>
      <c r="J532" s="23">
        <v>9.2999999999999972</v>
      </c>
      <c r="K532" s="23">
        <v>14.797885706858457</v>
      </c>
      <c r="L532" s="23"/>
    </row>
    <row r="533" spans="1:12" x14ac:dyDescent="0.2">
      <c r="A533" s="103" t="str">
        <f t="shared" si="77"/>
        <v>2011_4_2_f52_7</v>
      </c>
      <c r="B533" s="23" t="s">
        <v>55</v>
      </c>
      <c r="C533" s="23">
        <v>2</v>
      </c>
      <c r="D533" s="23" t="s">
        <v>315</v>
      </c>
      <c r="E533" s="23">
        <v>3.1938203290377692E-4</v>
      </c>
      <c r="F533" s="23">
        <v>1.323207189809485E-2</v>
      </c>
      <c r="G533" s="23">
        <v>3.3817358042113867E-2</v>
      </c>
      <c r="H533" s="23">
        <v>3.1938203290377692E-4</v>
      </c>
      <c r="I533" s="23">
        <v>0</v>
      </c>
      <c r="J533" s="23">
        <v>9.3000000000000007</v>
      </c>
      <c r="K533" s="23">
        <v>-28.416789969628535</v>
      </c>
      <c r="L533" s="23"/>
    </row>
    <row r="534" spans="1:12" x14ac:dyDescent="0.2">
      <c r="A534" s="103" t="str">
        <f t="shared" si="77"/>
        <v>2011_4_2_f9_1</v>
      </c>
      <c r="B534" s="23" t="s">
        <v>55</v>
      </c>
      <c r="C534" s="23">
        <v>2</v>
      </c>
      <c r="D534" s="23" t="s">
        <v>4</v>
      </c>
      <c r="E534" s="23">
        <v>0</v>
      </c>
      <c r="F534" s="23">
        <v>6.8248744153819507E-4</v>
      </c>
      <c r="G534" s="23">
        <v>4.0053698250476347E-2</v>
      </c>
      <c r="H534" s="23">
        <v>3.1649055950112595E-2</v>
      </c>
      <c r="I534" s="23">
        <v>0</v>
      </c>
      <c r="J534" s="23">
        <v>9.1999999999999993</v>
      </c>
      <c r="K534" s="23">
        <v>42.780223987747682</v>
      </c>
      <c r="L534" s="23"/>
    </row>
    <row r="535" spans="1:12" x14ac:dyDescent="0.2">
      <c r="A535" s="103" t="str">
        <f t="shared" si="77"/>
        <v>2011_4_2_f9_2</v>
      </c>
      <c r="B535" s="23" t="s">
        <v>55</v>
      </c>
      <c r="C535" s="23">
        <v>2</v>
      </c>
      <c r="D535" s="23" t="s">
        <v>5</v>
      </c>
      <c r="E535" s="23">
        <v>0</v>
      </c>
      <c r="F535" s="23">
        <v>0</v>
      </c>
      <c r="G535" s="23">
        <v>4.9861842073586939E-2</v>
      </c>
      <c r="H535" s="23">
        <v>3.3253947387573111E-2</v>
      </c>
      <c r="I535" s="23">
        <v>0</v>
      </c>
      <c r="J535" s="23">
        <v>9.25</v>
      </c>
      <c r="K535" s="23">
        <v>40.009181893306398</v>
      </c>
      <c r="L535" s="23"/>
    </row>
    <row r="536" spans="1:12" x14ac:dyDescent="0.2">
      <c r="A536" s="103" t="str">
        <f t="shared" si="77"/>
        <v>2011_4_2_InEI</v>
      </c>
      <c r="B536" s="23" t="s">
        <v>55</v>
      </c>
      <c r="C536" s="23">
        <v>2</v>
      </c>
      <c r="D536" s="23" t="s">
        <v>107</v>
      </c>
      <c r="E536" s="23">
        <v>0</v>
      </c>
      <c r="F536" s="23">
        <v>6.1102971411196649E-6</v>
      </c>
      <c r="G536" s="23">
        <v>8.0724072214427903E-4</v>
      </c>
      <c r="H536" s="23">
        <v>5.6949259236256568E-4</v>
      </c>
      <c r="I536" s="23">
        <v>0</v>
      </c>
      <c r="J536" s="23">
        <v>9.230942452670476</v>
      </c>
      <c r="K536" s="23">
        <v>40.740853880797935</v>
      </c>
      <c r="L536" s="23"/>
    </row>
    <row r="537" spans="1:12" x14ac:dyDescent="0.2">
      <c r="A537" s="103" t="str">
        <f t="shared" si="77"/>
        <v>2011_4_2_lagE</v>
      </c>
      <c r="B537" s="23" t="s">
        <v>55</v>
      </c>
      <c r="C537" s="23">
        <v>2</v>
      </c>
      <c r="D537" s="23" t="s">
        <v>226</v>
      </c>
      <c r="E537" s="23">
        <v>0</v>
      </c>
      <c r="F537" s="23">
        <v>0</v>
      </c>
      <c r="G537" s="23">
        <v>5.0987514817541467E-4</v>
      </c>
      <c r="H537" s="23">
        <v>5.4127424811372575E-4</v>
      </c>
      <c r="I537" s="23">
        <v>3.3169421535882414E-4</v>
      </c>
      <c r="J537" s="23">
        <v>9.230942452670476</v>
      </c>
      <c r="K537" s="23">
        <v>87.114889108519762</v>
      </c>
      <c r="L537" s="23"/>
    </row>
    <row r="538" spans="1:12" x14ac:dyDescent="0.2">
      <c r="A538" s="103" t="str">
        <f t="shared" si="77"/>
        <v>2011_4_3_f4_1</v>
      </c>
      <c r="B538" s="23" t="s">
        <v>55</v>
      </c>
      <c r="C538" s="23">
        <v>3</v>
      </c>
      <c r="D538" s="23" t="s">
        <v>43</v>
      </c>
      <c r="E538" s="23">
        <v>0</v>
      </c>
      <c r="F538" s="23">
        <v>2.7992378312835613E-2</v>
      </c>
      <c r="G538" s="23">
        <v>0.80777920787954405</v>
      </c>
      <c r="H538" s="23">
        <v>0.73436090427352585</v>
      </c>
      <c r="I538" s="23">
        <v>4.8321496622206826E-2</v>
      </c>
      <c r="J538" s="23">
        <v>126.78494020186875</v>
      </c>
      <c r="K538" s="23">
        <v>49.615962246159675</v>
      </c>
      <c r="L538" s="23"/>
    </row>
    <row r="539" spans="1:12" x14ac:dyDescent="0.2">
      <c r="A539" s="103" t="str">
        <f t="shared" si="77"/>
        <v>2011_4_3_f4_2</v>
      </c>
      <c r="B539" s="23" t="s">
        <v>55</v>
      </c>
      <c r="C539" s="23">
        <v>3</v>
      </c>
      <c r="D539" s="23" t="s">
        <v>44</v>
      </c>
      <c r="E539" s="23">
        <v>9.3105557930966178E-3</v>
      </c>
      <c r="F539" s="23">
        <v>3.4723794146384927E-2</v>
      </c>
      <c r="G539" s="23">
        <v>0.63149023381434155</v>
      </c>
      <c r="H539" s="23">
        <v>1.2621502884007199</v>
      </c>
      <c r="I539" s="23">
        <v>5.4543067420706172E-2</v>
      </c>
      <c r="J539" s="23">
        <v>127.09886425250166</v>
      </c>
      <c r="K539" s="23">
        <v>66.15197520962667</v>
      </c>
      <c r="L539" s="23"/>
    </row>
    <row r="540" spans="1:12" x14ac:dyDescent="0.2">
      <c r="A540" s="103" t="str">
        <f t="shared" si="77"/>
        <v>2011_4_3_f51_1</v>
      </c>
      <c r="B540" s="23" t="s">
        <v>55</v>
      </c>
      <c r="C540" s="23">
        <v>3</v>
      </c>
      <c r="D540" s="23" t="s">
        <v>310</v>
      </c>
      <c r="E540" s="23">
        <v>0</v>
      </c>
      <c r="F540" s="23">
        <v>5.3607357685363635E-2</v>
      </c>
      <c r="G540" s="23">
        <v>1.044899992869482</v>
      </c>
      <c r="H540" s="23">
        <v>0.73698651763252743</v>
      </c>
      <c r="I540" s="23">
        <v>4.4974893433426283E-2</v>
      </c>
      <c r="J540" s="23">
        <v>131.49886425250168</v>
      </c>
      <c r="K540" s="23">
        <v>41.124264470496946</v>
      </c>
      <c r="L540" s="23"/>
    </row>
    <row r="541" spans="1:12" x14ac:dyDescent="0.2">
      <c r="A541" s="103" t="str">
        <f t="shared" si="77"/>
        <v>2011_4_3_f51_6</v>
      </c>
      <c r="B541" s="23" t="s">
        <v>55</v>
      </c>
      <c r="C541" s="23">
        <v>3</v>
      </c>
      <c r="D541" s="23" t="s">
        <v>312</v>
      </c>
      <c r="E541" s="23">
        <v>1.4942728022025434E-2</v>
      </c>
      <c r="F541" s="23">
        <v>0.10854323531727358</v>
      </c>
      <c r="G541" s="23">
        <v>1.4530765759805386</v>
      </c>
      <c r="H541" s="23">
        <v>1.0849876408380998</v>
      </c>
      <c r="I541" s="23">
        <v>7.9731102384848901E-2</v>
      </c>
      <c r="J541" s="23">
        <v>125.29886425250166</v>
      </c>
      <c r="K541" s="23">
        <v>40.346868498680244</v>
      </c>
      <c r="L541" s="23"/>
    </row>
    <row r="542" spans="1:12" x14ac:dyDescent="0.2">
      <c r="A542" s="103" t="str">
        <f t="shared" si="77"/>
        <v>2011_4_3_f51_7</v>
      </c>
      <c r="B542" s="23" t="s">
        <v>55</v>
      </c>
      <c r="C542" s="23">
        <v>3</v>
      </c>
      <c r="D542" s="23" t="s">
        <v>313</v>
      </c>
      <c r="E542" s="23">
        <v>5.0822594421955657E-2</v>
      </c>
      <c r="F542" s="23">
        <v>0.80687132587106114</v>
      </c>
      <c r="G542" s="23">
        <v>1.5305428721861398</v>
      </c>
      <c r="H542" s="23">
        <v>0.13733056040405542</v>
      </c>
      <c r="I542" s="23">
        <v>0</v>
      </c>
      <c r="J542" s="23">
        <v>125.29886425250166</v>
      </c>
      <c r="K542" s="23">
        <v>-30.535156919514485</v>
      </c>
      <c r="L542" s="23"/>
    </row>
    <row r="543" spans="1:12" x14ac:dyDescent="0.2">
      <c r="A543" s="103" t="str">
        <f t="shared" si="77"/>
        <v>2011_4_3_f52_1</v>
      </c>
      <c r="B543" s="23" t="s">
        <v>55</v>
      </c>
      <c r="C543" s="23">
        <v>3</v>
      </c>
      <c r="D543" s="23" t="s">
        <v>311</v>
      </c>
      <c r="E543" s="23">
        <v>8.1196811530873693E-3</v>
      </c>
      <c r="F543" s="23">
        <v>7.7329050104869665E-2</v>
      </c>
      <c r="G543" s="23">
        <v>1.1874867640191284</v>
      </c>
      <c r="H543" s="23">
        <v>0.55904022925247765</v>
      </c>
      <c r="I543" s="23">
        <v>1.2658997611292798E-2</v>
      </c>
      <c r="J543" s="23">
        <v>130.09886425250167</v>
      </c>
      <c r="K543" s="23">
        <v>26.606341416712326</v>
      </c>
      <c r="L543" s="23"/>
    </row>
    <row r="544" spans="1:12" x14ac:dyDescent="0.2">
      <c r="A544" s="103" t="str">
        <f t="shared" si="77"/>
        <v>2011_4_3_f52_6</v>
      </c>
      <c r="B544" s="23" t="s">
        <v>55</v>
      </c>
      <c r="C544" s="23">
        <v>3</v>
      </c>
      <c r="D544" s="23" t="s">
        <v>314</v>
      </c>
      <c r="E544" s="23">
        <v>1.4942728022025434E-2</v>
      </c>
      <c r="F544" s="23">
        <v>0.12739495508894064</v>
      </c>
      <c r="G544" s="23">
        <v>1.6624054677653957</v>
      </c>
      <c r="H544" s="23">
        <v>0.90221264732020567</v>
      </c>
      <c r="I544" s="23">
        <v>4.9268212368244066E-2</v>
      </c>
      <c r="J544" s="23">
        <v>126.29886425250166</v>
      </c>
      <c r="K544" s="23">
        <v>30.602326142237509</v>
      </c>
      <c r="L544" s="23"/>
    </row>
    <row r="545" spans="1:12" x14ac:dyDescent="0.2">
      <c r="A545" s="103" t="str">
        <f t="shared" si="77"/>
        <v>2011_4_3_f52_7</v>
      </c>
      <c r="B545" s="23" t="s">
        <v>55</v>
      </c>
      <c r="C545" s="23">
        <v>3</v>
      </c>
      <c r="D545" s="23" t="s">
        <v>315</v>
      </c>
      <c r="E545" s="23">
        <v>5.9427340587514386E-2</v>
      </c>
      <c r="F545" s="23">
        <v>1.2193610954449627</v>
      </c>
      <c r="G545" s="23">
        <v>1.1599070039009076</v>
      </c>
      <c r="H545" s="23">
        <v>6.5313625728822378E-2</v>
      </c>
      <c r="I545" s="23">
        <v>0</v>
      </c>
      <c r="J545" s="23">
        <v>123.29886425250166</v>
      </c>
      <c r="K545" s="23">
        <v>-50.834566389820111</v>
      </c>
      <c r="L545" s="23"/>
    </row>
    <row r="546" spans="1:12" x14ac:dyDescent="0.2">
      <c r="A546" s="103" t="str">
        <f t="shared" si="77"/>
        <v>2011_4_3_f9_1</v>
      </c>
      <c r="B546" s="23" t="s">
        <v>55</v>
      </c>
      <c r="C546" s="23">
        <v>3</v>
      </c>
      <c r="D546" s="23" t="s">
        <v>4</v>
      </c>
      <c r="E546" s="23">
        <v>0</v>
      </c>
      <c r="F546" s="23">
        <v>9.8693919972284772E-2</v>
      </c>
      <c r="G546" s="23">
        <v>1.0310096727818474</v>
      </c>
      <c r="H546" s="23">
        <v>0.48421202606791375</v>
      </c>
      <c r="I546" s="23">
        <v>4.5383682660661701E-3</v>
      </c>
      <c r="J546" s="23">
        <v>126.78494020186875</v>
      </c>
      <c r="K546" s="23">
        <v>24.380973804371664</v>
      </c>
      <c r="L546" s="23"/>
    </row>
    <row r="547" spans="1:12" x14ac:dyDescent="0.2">
      <c r="A547" s="103" t="str">
        <f t="shared" si="77"/>
        <v>2011_4_3_f9_2</v>
      </c>
      <c r="B547" s="23" t="s">
        <v>55</v>
      </c>
      <c r="C547" s="23">
        <v>3</v>
      </c>
      <c r="D547" s="23" t="s">
        <v>5</v>
      </c>
      <c r="E547" s="23">
        <v>9.3105557930966178E-3</v>
      </c>
      <c r="F547" s="23">
        <v>0.12515829098916764</v>
      </c>
      <c r="G547" s="23">
        <v>0.99205841970908271</v>
      </c>
      <c r="H547" s="23">
        <v>0.86569067308390202</v>
      </c>
      <c r="I547" s="23">
        <v>0</v>
      </c>
      <c r="J547" s="23">
        <v>127.09886425250166</v>
      </c>
      <c r="K547" s="23">
        <v>36.236561079379506</v>
      </c>
      <c r="L547" s="23"/>
    </row>
    <row r="548" spans="1:12" x14ac:dyDescent="0.2">
      <c r="A548" s="103" t="str">
        <f t="shared" si="77"/>
        <v>2011_4_3_InEI</v>
      </c>
      <c r="B548" s="23" t="s">
        <v>55</v>
      </c>
      <c r="C548" s="23">
        <v>3</v>
      </c>
      <c r="D548" s="23" t="s">
        <v>107</v>
      </c>
      <c r="E548" s="23">
        <v>7.5598744397975027E-5</v>
      </c>
      <c r="F548" s="23">
        <v>4.9280570922334887E-3</v>
      </c>
      <c r="G548" s="23">
        <v>3.6642174743286585E-2</v>
      </c>
      <c r="H548" s="23">
        <v>2.4433212416994018E-2</v>
      </c>
      <c r="I548" s="23">
        <v>2.5833905356088132E-5</v>
      </c>
      <c r="J548" s="23">
        <v>126.96927811055386</v>
      </c>
      <c r="K548" s="23">
        <v>29.355815419438326</v>
      </c>
      <c r="L548" s="23"/>
    </row>
    <row r="549" spans="1:12" x14ac:dyDescent="0.2">
      <c r="A549" s="103" t="str">
        <f t="shared" si="77"/>
        <v>2011_4_3_lagE</v>
      </c>
      <c r="B549" s="23" t="s">
        <v>55</v>
      </c>
      <c r="C549" s="23">
        <v>3</v>
      </c>
      <c r="D549" s="23" t="s">
        <v>226</v>
      </c>
      <c r="E549" s="23">
        <v>7.5598744397975027E-5</v>
      </c>
      <c r="F549" s="23">
        <v>1.2454264129509807E-3</v>
      </c>
      <c r="G549" s="23">
        <v>2.7788486344883113E-2</v>
      </c>
      <c r="H549" s="23">
        <v>3.5414670984247255E-2</v>
      </c>
      <c r="I549" s="23">
        <v>1.580694415788821E-3</v>
      </c>
      <c r="J549" s="23">
        <v>126.96927811055386</v>
      </c>
      <c r="K549" s="23">
        <v>56.243105889215087</v>
      </c>
      <c r="L549" s="23"/>
    </row>
    <row r="550" spans="1:12" x14ac:dyDescent="0.2">
      <c r="A550" s="103" t="str">
        <f t="shared" si="77"/>
        <v>2011_4_4_f4_1</v>
      </c>
      <c r="B550" s="23" t="s">
        <v>55</v>
      </c>
      <c r="C550" s="23">
        <v>4</v>
      </c>
      <c r="D550" s="23" t="s">
        <v>43</v>
      </c>
      <c r="E550" s="23">
        <v>0</v>
      </c>
      <c r="F550" s="23">
        <v>1.4931578035683353E-2</v>
      </c>
      <c r="G550" s="23">
        <v>0.2819757623331659</v>
      </c>
      <c r="H550" s="23">
        <v>0.40522881655964932</v>
      </c>
      <c r="I550" s="23">
        <v>1.9539234366880306E-3</v>
      </c>
      <c r="J550" s="23">
        <v>44.000287687322498</v>
      </c>
      <c r="K550" s="23">
        <v>55.987876607050325</v>
      </c>
      <c r="L550" s="23"/>
    </row>
    <row r="551" spans="1:12" x14ac:dyDescent="0.2">
      <c r="A551" s="103" t="str">
        <f t="shared" si="77"/>
        <v>2011_4_4_f4_2</v>
      </c>
      <c r="B551" s="23" t="s">
        <v>55</v>
      </c>
      <c r="C551" s="23">
        <v>4</v>
      </c>
      <c r="D551" s="23" t="s">
        <v>44</v>
      </c>
      <c r="E551" s="23">
        <v>0</v>
      </c>
      <c r="F551" s="23">
        <v>0</v>
      </c>
      <c r="G551" s="23">
        <v>0.2195568936534992</v>
      </c>
      <c r="H551" s="23">
        <v>0.48539531357156795</v>
      </c>
      <c r="I551" s="23">
        <v>2.1044908733641995E-2</v>
      </c>
      <c r="J551" s="23">
        <v>43.287629459474395</v>
      </c>
      <c r="K551" s="23">
        <v>72.656642766725881</v>
      </c>
      <c r="L551" s="23"/>
    </row>
    <row r="552" spans="1:12" x14ac:dyDescent="0.2">
      <c r="A552" s="103" t="str">
        <f t="shared" si="77"/>
        <v>2011_4_4_f51_1</v>
      </c>
      <c r="B552" s="23" t="s">
        <v>55</v>
      </c>
      <c r="C552" s="23">
        <v>4</v>
      </c>
      <c r="D552" s="23" t="s">
        <v>310</v>
      </c>
      <c r="E552" s="23">
        <v>0</v>
      </c>
      <c r="F552" s="23">
        <v>0</v>
      </c>
      <c r="G552" s="23">
        <v>0.36946299183535619</v>
      </c>
      <c r="H552" s="23">
        <v>0.38606690938444094</v>
      </c>
      <c r="I552" s="23">
        <v>0</v>
      </c>
      <c r="J552" s="23">
        <v>46.487629459474398</v>
      </c>
      <c r="K552" s="23">
        <v>51.098825971167905</v>
      </c>
      <c r="L552" s="23"/>
    </row>
    <row r="553" spans="1:12" x14ac:dyDescent="0.2">
      <c r="A553" s="103" t="str">
        <f t="shared" si="77"/>
        <v>2011_4_4_f51_6</v>
      </c>
      <c r="B553" s="23" t="s">
        <v>55</v>
      </c>
      <c r="C553" s="23">
        <v>4</v>
      </c>
      <c r="D553" s="23" t="s">
        <v>312</v>
      </c>
      <c r="E553" s="23">
        <v>0</v>
      </c>
      <c r="F553" s="23">
        <v>1.3443124147468677E-2</v>
      </c>
      <c r="G553" s="23">
        <v>0.68293589768837548</v>
      </c>
      <c r="H553" s="23">
        <v>0.34807370398529874</v>
      </c>
      <c r="I553" s="23">
        <v>3.1344987881094331E-3</v>
      </c>
      <c r="J553" s="23">
        <v>44.387629459474397</v>
      </c>
      <c r="K553" s="23">
        <v>32.541402701928106</v>
      </c>
      <c r="L553" s="23"/>
    </row>
    <row r="554" spans="1:12" x14ac:dyDescent="0.2">
      <c r="A554" s="103" t="str">
        <f t="shared" si="77"/>
        <v>2011_4_4_f51_7</v>
      </c>
      <c r="B554" s="23" t="s">
        <v>55</v>
      </c>
      <c r="C554" s="23">
        <v>4</v>
      </c>
      <c r="D554" s="23" t="s">
        <v>313</v>
      </c>
      <c r="E554" s="23">
        <v>0</v>
      </c>
      <c r="F554" s="23">
        <v>0.46720617432601774</v>
      </c>
      <c r="G554" s="23">
        <v>1.1525751389386123</v>
      </c>
      <c r="H554" s="23">
        <v>8.8884762506034859E-2</v>
      </c>
      <c r="I554" s="23">
        <v>0</v>
      </c>
      <c r="J554" s="23">
        <v>43.387629459474397</v>
      </c>
      <c r="K554" s="23">
        <v>-22.141331017492547</v>
      </c>
      <c r="L554" s="23"/>
    </row>
    <row r="555" spans="1:12" x14ac:dyDescent="0.2">
      <c r="A555" s="103" t="str">
        <f t="shared" si="77"/>
        <v>2011_4_4_f52_1</v>
      </c>
      <c r="B555" s="23" t="s">
        <v>55</v>
      </c>
      <c r="C555" s="23">
        <v>4</v>
      </c>
      <c r="D555" s="23" t="s">
        <v>311</v>
      </c>
      <c r="E555" s="23">
        <v>0</v>
      </c>
      <c r="F555" s="23">
        <v>3.5527920517639366E-2</v>
      </c>
      <c r="G555" s="23">
        <v>0.4086161386272576</v>
      </c>
      <c r="H555" s="23">
        <v>0.29672180848417967</v>
      </c>
      <c r="I555" s="23">
        <v>0</v>
      </c>
      <c r="J555" s="23">
        <v>45.287629459474402</v>
      </c>
      <c r="K555" s="23">
        <v>35.255219517996494</v>
      </c>
      <c r="L555" s="23"/>
    </row>
    <row r="556" spans="1:12" x14ac:dyDescent="0.2">
      <c r="A556" s="103" t="str">
        <f t="shared" si="77"/>
        <v>2011_4_4_f52_6</v>
      </c>
      <c r="B556" s="23" t="s">
        <v>55</v>
      </c>
      <c r="C556" s="23">
        <v>4</v>
      </c>
      <c r="D556" s="23" t="s">
        <v>314</v>
      </c>
      <c r="E556" s="23">
        <v>0</v>
      </c>
      <c r="F556" s="23">
        <v>9.8775648989698872E-2</v>
      </c>
      <c r="G556" s="23">
        <v>0.74069248753740902</v>
      </c>
      <c r="H556" s="23">
        <v>0.2081190880821448</v>
      </c>
      <c r="I556" s="23">
        <v>0</v>
      </c>
      <c r="J556" s="23">
        <v>44.387629459474397</v>
      </c>
      <c r="K556" s="23">
        <v>10.437645336237345</v>
      </c>
      <c r="L556" s="23"/>
    </row>
    <row r="557" spans="1:12" x14ac:dyDescent="0.2">
      <c r="A557" s="103" t="str">
        <f t="shared" si="77"/>
        <v>2011_4_4_f52_7</v>
      </c>
      <c r="B557" s="23" t="s">
        <v>55</v>
      </c>
      <c r="C557" s="23">
        <v>4</v>
      </c>
      <c r="D557" s="23" t="s">
        <v>315</v>
      </c>
      <c r="E557" s="23">
        <v>8.147769896386528E-2</v>
      </c>
      <c r="F557" s="23">
        <v>0.75642726576263974</v>
      </c>
      <c r="G557" s="23">
        <v>0.78928341208029462</v>
      </c>
      <c r="H557" s="23">
        <v>8.147769896386528E-2</v>
      </c>
      <c r="I557" s="23">
        <v>0</v>
      </c>
      <c r="J557" s="23">
        <v>43.387629459474397</v>
      </c>
      <c r="K557" s="23">
        <v>-49.038543961761647</v>
      </c>
      <c r="L557" s="23"/>
    </row>
    <row r="558" spans="1:12" x14ac:dyDescent="0.2">
      <c r="A558" s="103" t="str">
        <f t="shared" si="77"/>
        <v>2011_4_4_f9_1</v>
      </c>
      <c r="B558" s="23" t="s">
        <v>55</v>
      </c>
      <c r="C558" s="23">
        <v>4</v>
      </c>
      <c r="D558" s="23" t="s">
        <v>4</v>
      </c>
      <c r="E558" s="23">
        <v>0</v>
      </c>
      <c r="F558" s="23">
        <v>2.6655118655811535E-2</v>
      </c>
      <c r="G558" s="23">
        <v>0.37325099501353248</v>
      </c>
      <c r="H558" s="23">
        <v>0.28512974878487779</v>
      </c>
      <c r="I558" s="23">
        <v>0</v>
      </c>
      <c r="J558" s="23">
        <v>43.000287687322505</v>
      </c>
      <c r="K558" s="23">
        <v>37.731547251124979</v>
      </c>
      <c r="L558" s="23"/>
    </row>
    <row r="559" spans="1:12" x14ac:dyDescent="0.2">
      <c r="A559" s="103" t="str">
        <f t="shared" si="77"/>
        <v>2011_4_4_f9_2</v>
      </c>
      <c r="B559" s="23" t="s">
        <v>55</v>
      </c>
      <c r="C559" s="23">
        <v>4</v>
      </c>
      <c r="D559" s="23" t="s">
        <v>5</v>
      </c>
      <c r="E559" s="23">
        <v>0</v>
      </c>
      <c r="F559" s="23">
        <v>2.2528492378050179E-2</v>
      </c>
      <c r="G559" s="23">
        <v>0.48957801358475111</v>
      </c>
      <c r="H559" s="23">
        <v>0.23042982025393982</v>
      </c>
      <c r="I559" s="23">
        <v>0</v>
      </c>
      <c r="J559" s="23">
        <v>44.287629459474402</v>
      </c>
      <c r="K559" s="23">
        <v>27.998809019237765</v>
      </c>
      <c r="L559" s="23"/>
    </row>
    <row r="560" spans="1:12" x14ac:dyDescent="0.2">
      <c r="A560" s="103" t="str">
        <f t="shared" si="77"/>
        <v>2011_4_4_InEI</v>
      </c>
      <c r="B560" s="23" t="s">
        <v>55</v>
      </c>
      <c r="C560" s="23">
        <v>4</v>
      </c>
      <c r="D560" s="23" t="s">
        <v>107</v>
      </c>
      <c r="E560" s="23">
        <v>0</v>
      </c>
      <c r="F560" s="23">
        <v>7.2386894478495287E-4</v>
      </c>
      <c r="G560" s="23">
        <v>1.4196593041801278E-2</v>
      </c>
      <c r="H560" s="23">
        <v>9.483909204932783E-3</v>
      </c>
      <c r="I560" s="23">
        <v>0</v>
      </c>
      <c r="J560" s="23">
        <v>43.524737728956524</v>
      </c>
      <c r="K560" s="23">
        <v>35.895373789397667</v>
      </c>
      <c r="L560" s="23"/>
    </row>
    <row r="561" spans="1:12" x14ac:dyDescent="0.2">
      <c r="A561" s="103" t="str">
        <f t="shared" si="77"/>
        <v>2011_4_4_lagE</v>
      </c>
      <c r="B561" s="23" t="s">
        <v>55</v>
      </c>
      <c r="C561" s="23">
        <v>4</v>
      </c>
      <c r="D561" s="23" t="s">
        <v>226</v>
      </c>
      <c r="E561" s="23">
        <v>0</v>
      </c>
      <c r="F561" s="23">
        <v>1.7073098754547949E-4</v>
      </c>
      <c r="G561" s="23">
        <v>8.1729040332027096E-3</v>
      </c>
      <c r="H561" s="23">
        <v>1.5529131491326058E-2</v>
      </c>
      <c r="I561" s="23">
        <v>4.5223447604660804E-4</v>
      </c>
      <c r="J561" s="23">
        <v>43.80759547104725</v>
      </c>
      <c r="K561" s="23">
        <v>66.856603474819124</v>
      </c>
      <c r="L561" s="23"/>
    </row>
    <row r="562" spans="1:12" x14ac:dyDescent="0.2">
      <c r="A562" s="103" t="str">
        <f t="shared" si="77"/>
        <v>2011_4_5_f4_1</v>
      </c>
      <c r="B562" s="23" t="s">
        <v>55</v>
      </c>
      <c r="C562" s="23">
        <v>5</v>
      </c>
      <c r="D562" s="23" t="s">
        <v>43</v>
      </c>
      <c r="E562" s="23">
        <v>0</v>
      </c>
      <c r="F562" s="23">
        <v>0</v>
      </c>
      <c r="G562" s="23">
        <v>0.57390523760763201</v>
      </c>
      <c r="H562" s="23">
        <v>0.78175302021520698</v>
      </c>
      <c r="I562" s="23">
        <v>0.15747791442923956</v>
      </c>
      <c r="J562" s="23">
        <v>172.89534281496285</v>
      </c>
      <c r="K562" s="23">
        <v>72.479190517360877</v>
      </c>
      <c r="L562" s="23"/>
    </row>
    <row r="563" spans="1:12" x14ac:dyDescent="0.2">
      <c r="A563" s="103" t="str">
        <f t="shared" si="77"/>
        <v>2011_4_5_f4_2</v>
      </c>
      <c r="B563" s="23" t="s">
        <v>55</v>
      </c>
      <c r="C563" s="23">
        <v>5</v>
      </c>
      <c r="D563" s="23" t="s">
        <v>44</v>
      </c>
      <c r="E563" s="23">
        <v>0</v>
      </c>
      <c r="F563" s="23">
        <v>1.1477931076079764E-2</v>
      </c>
      <c r="G563" s="23">
        <v>0.6055872977081338</v>
      </c>
      <c r="H563" s="23">
        <v>1.6439500597421419</v>
      </c>
      <c r="I563" s="23">
        <v>0.31419310000146544</v>
      </c>
      <c r="J563" s="23">
        <v>179.51559597951982</v>
      </c>
      <c r="K563" s="23">
        <v>87.793218550420576</v>
      </c>
      <c r="L563" s="23"/>
    </row>
    <row r="564" spans="1:12" x14ac:dyDescent="0.2">
      <c r="A564" s="103" t="str">
        <f t="shared" si="77"/>
        <v>2011_4_5_f51_1</v>
      </c>
      <c r="B564" s="23" t="s">
        <v>55</v>
      </c>
      <c r="C564" s="23">
        <v>5</v>
      </c>
      <c r="D564" s="23" t="s">
        <v>310</v>
      </c>
      <c r="E564" s="23">
        <v>0</v>
      </c>
      <c r="F564" s="23">
        <v>4.8967741469980577E-2</v>
      </c>
      <c r="G564" s="23">
        <v>0.99767824275523742</v>
      </c>
      <c r="H564" s="23">
        <v>0.94990440212624994</v>
      </c>
      <c r="I564" s="23">
        <v>0.1556651017290776</v>
      </c>
      <c r="J564" s="23">
        <v>186.91559597951982</v>
      </c>
      <c r="K564" s="23">
        <v>56.326463164503352</v>
      </c>
      <c r="L564" s="23"/>
    </row>
    <row r="565" spans="1:12" x14ac:dyDescent="0.2">
      <c r="A565" s="103" t="str">
        <f t="shared" si="77"/>
        <v>2011_4_5_f51_6</v>
      </c>
      <c r="B565" s="23" t="s">
        <v>55</v>
      </c>
      <c r="C565" s="23">
        <v>5</v>
      </c>
      <c r="D565" s="23" t="s">
        <v>312</v>
      </c>
      <c r="E565" s="23">
        <v>0</v>
      </c>
      <c r="F565" s="23">
        <v>6.6475091091471858E-2</v>
      </c>
      <c r="G565" s="23">
        <v>2.6302218406725513</v>
      </c>
      <c r="H565" s="23">
        <v>2.395302574665743</v>
      </c>
      <c r="I565" s="23">
        <v>0.53309227870513376</v>
      </c>
      <c r="J565" s="23">
        <v>172.71559597951978</v>
      </c>
      <c r="K565" s="23">
        <v>60.354784786913839</v>
      </c>
      <c r="L565" s="23"/>
    </row>
    <row r="566" spans="1:12" x14ac:dyDescent="0.2">
      <c r="A566" s="103" t="str">
        <f t="shared" si="77"/>
        <v>2011_4_5_f51_7</v>
      </c>
      <c r="B566" s="23" t="s">
        <v>55</v>
      </c>
      <c r="C566" s="23">
        <v>5</v>
      </c>
      <c r="D566" s="23" t="s">
        <v>313</v>
      </c>
      <c r="E566" s="23">
        <v>4.1129721097782894E-2</v>
      </c>
      <c r="F566" s="23">
        <v>5.1128444934037258</v>
      </c>
      <c r="G566" s="23">
        <v>7.4565817203141389</v>
      </c>
      <c r="H566" s="23">
        <v>1.055680172317748</v>
      </c>
      <c r="I566" s="23">
        <v>0</v>
      </c>
      <c r="J566" s="23">
        <v>167.7155959795198</v>
      </c>
      <c r="K566" s="23">
        <v>-30.289420809295684</v>
      </c>
      <c r="L566" s="23"/>
    </row>
    <row r="567" spans="1:12" x14ac:dyDescent="0.2">
      <c r="A567" s="103" t="str">
        <f t="shared" si="77"/>
        <v>2011_4_5_f52_1</v>
      </c>
      <c r="B567" s="23" t="s">
        <v>55</v>
      </c>
      <c r="C567" s="23">
        <v>5</v>
      </c>
      <c r="D567" s="23" t="s">
        <v>311</v>
      </c>
      <c r="E567" s="23">
        <v>0</v>
      </c>
      <c r="F567" s="23">
        <v>0.12227602378855192</v>
      </c>
      <c r="G567" s="23">
        <v>1.1869054785872586</v>
      </c>
      <c r="H567" s="23">
        <v>0.71189238788259601</v>
      </c>
      <c r="I567" s="23">
        <v>5.2377537265708152E-2</v>
      </c>
      <c r="J567" s="23">
        <v>180.51559597951982</v>
      </c>
      <c r="K567" s="23">
        <v>33.488676387977975</v>
      </c>
      <c r="L567" s="23"/>
    </row>
    <row r="568" spans="1:12" x14ac:dyDescent="0.2">
      <c r="A568" s="103" t="str">
        <f t="shared" si="77"/>
        <v>2011_4_5_f52_6</v>
      </c>
      <c r="B568" s="23" t="s">
        <v>55</v>
      </c>
      <c r="C568" s="23">
        <v>5</v>
      </c>
      <c r="D568" s="23" t="s">
        <v>314</v>
      </c>
      <c r="E568" s="23">
        <v>0</v>
      </c>
      <c r="F568" s="23">
        <v>0.24108859246173553</v>
      </c>
      <c r="G568" s="23">
        <v>2.9578698311907377</v>
      </c>
      <c r="H568" s="23">
        <v>2.1447405089228382</v>
      </c>
      <c r="I568" s="23">
        <v>0.28742726017635495</v>
      </c>
      <c r="J568" s="23">
        <v>173.7155959795198</v>
      </c>
      <c r="K568" s="23">
        <v>44.014400529757673</v>
      </c>
      <c r="L568" s="23"/>
    </row>
    <row r="569" spans="1:12" x14ac:dyDescent="0.2">
      <c r="A569" s="103" t="str">
        <f t="shared" si="77"/>
        <v>2011_4_5_f52_7</v>
      </c>
      <c r="B569" s="23" t="s">
        <v>55</v>
      </c>
      <c r="C569" s="23">
        <v>5</v>
      </c>
      <c r="D569" s="23" t="s">
        <v>315</v>
      </c>
      <c r="E569" s="23">
        <v>0.28682734801500354</v>
      </c>
      <c r="F569" s="23">
        <v>6.2453436131522428</v>
      </c>
      <c r="G569" s="23">
        <v>6.6219991898626072</v>
      </c>
      <c r="H569" s="23">
        <v>0.45279459278790807</v>
      </c>
      <c r="I569" s="23">
        <v>6.3077951498495932E-2</v>
      </c>
      <c r="J569" s="23">
        <v>168.7155959795198</v>
      </c>
      <c r="K569" s="23">
        <v>-45.647610270707986</v>
      </c>
      <c r="L569" s="23"/>
    </row>
    <row r="570" spans="1:12" x14ac:dyDescent="0.2">
      <c r="A570" s="103" t="str">
        <f t="shared" si="77"/>
        <v>2011_4_5_f9_1</v>
      </c>
      <c r="B570" s="23" t="s">
        <v>55</v>
      </c>
      <c r="C570" s="23">
        <v>5</v>
      </c>
      <c r="D570" s="23" t="s">
        <v>4</v>
      </c>
      <c r="E570" s="23">
        <v>0</v>
      </c>
      <c r="F570" s="23">
        <v>6.3107569721115531E-2</v>
      </c>
      <c r="G570" s="23">
        <v>0.85980771814452417</v>
      </c>
      <c r="H570" s="23">
        <v>0.53711158246369539</v>
      </c>
      <c r="I570" s="23">
        <v>4.7081240256365842E-2</v>
      </c>
      <c r="J570" s="23">
        <v>171.89534281496287</v>
      </c>
      <c r="K570" s="23">
        <v>37.699119874984113</v>
      </c>
      <c r="L570" s="23"/>
    </row>
    <row r="571" spans="1:12" x14ac:dyDescent="0.2">
      <c r="A571" s="103" t="str">
        <f t="shared" si="77"/>
        <v>2011_4_5_f9_2</v>
      </c>
      <c r="B571" s="23" t="s">
        <v>55</v>
      </c>
      <c r="C571" s="23">
        <v>5</v>
      </c>
      <c r="D571" s="23" t="s">
        <v>5</v>
      </c>
      <c r="E571" s="23">
        <v>0</v>
      </c>
      <c r="F571" s="23">
        <v>0.13334700112522721</v>
      </c>
      <c r="G571" s="23">
        <v>1.3349433554080055</v>
      </c>
      <c r="H571" s="23">
        <v>0.98273658620338467</v>
      </c>
      <c r="I571" s="23">
        <v>7.1553910750880231E-2</v>
      </c>
      <c r="J571" s="23">
        <v>176.51559597951982</v>
      </c>
      <c r="K571" s="23">
        <v>39.344523098547214</v>
      </c>
      <c r="L571" s="23"/>
    </row>
    <row r="572" spans="1:12" x14ac:dyDescent="0.2">
      <c r="A572" s="103" t="str">
        <f t="shared" si="77"/>
        <v>2011_4_5_InEI</v>
      </c>
      <c r="B572" s="23" t="s">
        <v>55</v>
      </c>
      <c r="C572" s="23">
        <v>5</v>
      </c>
      <c r="D572" s="23" t="s">
        <v>107</v>
      </c>
      <c r="E572" s="23">
        <v>0</v>
      </c>
      <c r="F572" s="23">
        <v>2.5763736530298145E-3</v>
      </c>
      <c r="G572" s="23">
        <v>2.6197334253388146E-2</v>
      </c>
      <c r="H572" s="23">
        <v>1.8115383784471403E-2</v>
      </c>
      <c r="I572" s="23">
        <v>1.5389776848461943E-3</v>
      </c>
      <c r="J572" s="23">
        <v>175.30324502409061</v>
      </c>
      <c r="K572" s="23">
        <v>38.442510182868936</v>
      </c>
      <c r="L572" s="23"/>
    </row>
    <row r="573" spans="1:12" x14ac:dyDescent="0.2">
      <c r="A573" s="103" t="str">
        <f t="shared" si="77"/>
        <v>2011_4_5_lagE</v>
      </c>
      <c r="B573" s="23" t="s">
        <v>55</v>
      </c>
      <c r="C573" s="23">
        <v>5</v>
      </c>
      <c r="D573" s="23" t="s">
        <v>226</v>
      </c>
      <c r="E573" s="23">
        <v>0</v>
      </c>
      <c r="F573" s="23">
        <v>1.1080497632569964E-4</v>
      </c>
      <c r="G573" s="23">
        <v>1.39101567444837E-2</v>
      </c>
      <c r="H573" s="23">
        <v>2.9673169020996176E-2</v>
      </c>
      <c r="I573" s="23">
        <v>5.4082246667923658E-3</v>
      </c>
      <c r="J573" s="23">
        <v>177.86539164269325</v>
      </c>
      <c r="K573" s="23">
        <v>82.233964220756661</v>
      </c>
      <c r="L573" s="23"/>
    </row>
    <row r="574" spans="1:12" x14ac:dyDescent="0.2">
      <c r="A574" s="103" t="str">
        <f t="shared" si="77"/>
        <v>2011_4_6_f4_1</v>
      </c>
      <c r="B574" s="23" t="s">
        <v>55</v>
      </c>
      <c r="C574" s="23">
        <v>6</v>
      </c>
      <c r="D574" s="23" t="s">
        <v>43</v>
      </c>
      <c r="E574" s="23">
        <v>0</v>
      </c>
      <c r="F574" s="23">
        <v>4.9679542698770139E-2</v>
      </c>
      <c r="G574" s="23">
        <v>0.37653419344087591</v>
      </c>
      <c r="H574" s="23">
        <v>0.48638768835840474</v>
      </c>
      <c r="I574" s="23">
        <v>2.0176684566083493E-2</v>
      </c>
      <c r="J574" s="23">
        <v>59.073417180106333</v>
      </c>
      <c r="K574" s="23">
        <v>51.1441585255943</v>
      </c>
      <c r="L574" s="23"/>
    </row>
    <row r="575" spans="1:12" x14ac:dyDescent="0.2">
      <c r="A575" s="103" t="str">
        <f t="shared" si="77"/>
        <v>2011_4_6_f4_2</v>
      </c>
      <c r="B575" s="23" t="s">
        <v>55</v>
      </c>
      <c r="C575" s="23">
        <v>6</v>
      </c>
      <c r="D575" s="23" t="s">
        <v>44</v>
      </c>
      <c r="E575" s="23">
        <v>0</v>
      </c>
      <c r="F575" s="23">
        <v>0</v>
      </c>
      <c r="G575" s="23">
        <v>0.3210722656850325</v>
      </c>
      <c r="H575" s="23">
        <v>0.52220078605353304</v>
      </c>
      <c r="I575" s="23">
        <v>2.3657969638196325E-3</v>
      </c>
      <c r="J575" s="23">
        <v>60.299999458587337</v>
      </c>
      <c r="K575" s="23">
        <v>62.311751735358264</v>
      </c>
      <c r="L575" s="23"/>
    </row>
    <row r="576" spans="1:12" x14ac:dyDescent="0.2">
      <c r="A576" s="103" t="str">
        <f t="shared" si="77"/>
        <v>2011_4_6_f51_1</v>
      </c>
      <c r="B576" s="23" t="s">
        <v>55</v>
      </c>
      <c r="C576" s="23">
        <v>6</v>
      </c>
      <c r="D576" s="23" t="s">
        <v>310</v>
      </c>
      <c r="E576" s="23">
        <v>0</v>
      </c>
      <c r="F576" s="23">
        <v>2.3413975350363807E-2</v>
      </c>
      <c r="G576" s="23">
        <v>0.48835559998498612</v>
      </c>
      <c r="H576" s="23">
        <v>0.40190781069920045</v>
      </c>
      <c r="I576" s="23">
        <v>3.5187566942297216E-2</v>
      </c>
      <c r="J576" s="23">
        <v>63.49999945858734</v>
      </c>
      <c r="K576" s="23">
        <v>47.305885608400537</v>
      </c>
      <c r="L576" s="23"/>
    </row>
    <row r="577" spans="1:12" x14ac:dyDescent="0.2">
      <c r="A577" s="103" t="str">
        <f t="shared" si="77"/>
        <v>2011_4_6_f51_6</v>
      </c>
      <c r="B577" s="23" t="s">
        <v>55</v>
      </c>
      <c r="C577" s="23">
        <v>6</v>
      </c>
      <c r="D577" s="23" t="s">
        <v>312</v>
      </c>
      <c r="E577" s="23">
        <v>2.111077204792516E-2</v>
      </c>
      <c r="F577" s="23">
        <v>2.7079614274835791E-2</v>
      </c>
      <c r="G577" s="23">
        <v>0.49269285964902798</v>
      </c>
      <c r="H577" s="23">
        <v>0.19508330047979999</v>
      </c>
      <c r="I577" s="23">
        <v>0</v>
      </c>
      <c r="J577" s="23">
        <v>59.399999458587345</v>
      </c>
      <c r="K577" s="23">
        <v>17.090741789224474</v>
      </c>
      <c r="L577" s="23"/>
    </row>
    <row r="578" spans="1:12" x14ac:dyDescent="0.2">
      <c r="A578" s="103" t="str">
        <f t="shared" si="77"/>
        <v>2011_4_6_f51_7</v>
      </c>
      <c r="B578" s="23" t="s">
        <v>55</v>
      </c>
      <c r="C578" s="23">
        <v>6</v>
      </c>
      <c r="D578" s="23" t="s">
        <v>313</v>
      </c>
      <c r="E578" s="23">
        <v>2.2950941434248154E-2</v>
      </c>
      <c r="F578" s="23">
        <v>0.12483850055831654</v>
      </c>
      <c r="G578" s="23">
        <v>0.32618091201104904</v>
      </c>
      <c r="H578" s="23">
        <v>4.8412374196902738E-2</v>
      </c>
      <c r="I578" s="23">
        <v>0</v>
      </c>
      <c r="J578" s="23">
        <v>58.399999458587345</v>
      </c>
      <c r="K578" s="23">
        <v>-23.417315050078482</v>
      </c>
      <c r="L578" s="23"/>
    </row>
    <row r="579" spans="1:12" x14ac:dyDescent="0.2">
      <c r="A579" s="103" t="str">
        <f t="shared" ref="A579:A642" si="78">CONCATENATE(B579,"_",C579,"_",D579)</f>
        <v>2011_4_6_f52_1</v>
      </c>
      <c r="B579" s="23" t="s">
        <v>55</v>
      </c>
      <c r="C579" s="23">
        <v>6</v>
      </c>
      <c r="D579" s="23" t="s">
        <v>311</v>
      </c>
      <c r="E579" s="23">
        <v>0</v>
      </c>
      <c r="F579" s="23">
        <v>3.2738439920705298E-2</v>
      </c>
      <c r="G579" s="23">
        <v>0.616519265171249</v>
      </c>
      <c r="H579" s="23">
        <v>0.25956990684383791</v>
      </c>
      <c r="I579" s="23">
        <v>0</v>
      </c>
      <c r="J579" s="23">
        <v>61.299999458587337</v>
      </c>
      <c r="K579" s="23">
        <v>24.958690068844209</v>
      </c>
      <c r="L579" s="23"/>
    </row>
    <row r="580" spans="1:12" x14ac:dyDescent="0.2">
      <c r="A580" s="103" t="str">
        <f t="shared" si="78"/>
        <v>2011_4_6_f52_6</v>
      </c>
      <c r="B580" s="23" t="s">
        <v>55</v>
      </c>
      <c r="C580" s="23">
        <v>6</v>
      </c>
      <c r="D580" s="23" t="s">
        <v>314</v>
      </c>
      <c r="E580" s="23">
        <v>0</v>
      </c>
      <c r="F580" s="23">
        <v>9.1855563272584942E-2</v>
      </c>
      <c r="G580" s="23">
        <v>0.4935714127923822</v>
      </c>
      <c r="H580" s="23">
        <v>0.1505395703866218</v>
      </c>
      <c r="I580" s="23">
        <v>0</v>
      </c>
      <c r="J580" s="23">
        <v>59.399999458587345</v>
      </c>
      <c r="K580" s="23">
        <v>7.9737329634040677</v>
      </c>
      <c r="L580" s="23"/>
    </row>
    <row r="581" spans="1:12" x14ac:dyDescent="0.2">
      <c r="A581" s="103" t="str">
        <f t="shared" si="78"/>
        <v>2011_4_6_f52_7</v>
      </c>
      <c r="B581" s="23" t="s">
        <v>55</v>
      </c>
      <c r="C581" s="23">
        <v>6</v>
      </c>
      <c r="D581" s="23" t="s">
        <v>315</v>
      </c>
      <c r="E581" s="23">
        <v>1.9051509637167158E-3</v>
      </c>
      <c r="F581" s="23">
        <v>0.2828499172672525</v>
      </c>
      <c r="G581" s="23">
        <v>0.21667099936866341</v>
      </c>
      <c r="H581" s="23">
        <v>2.0956660600883876E-2</v>
      </c>
      <c r="I581" s="23">
        <v>0</v>
      </c>
      <c r="J581" s="23">
        <v>58.399999458587345</v>
      </c>
      <c r="K581" s="23">
        <v>-50.863771761575507</v>
      </c>
      <c r="L581" s="23"/>
    </row>
    <row r="582" spans="1:12" x14ac:dyDescent="0.2">
      <c r="A582" s="103" t="str">
        <f t="shared" si="78"/>
        <v>2011_4_6_f9_1</v>
      </c>
      <c r="B582" s="23" t="s">
        <v>55</v>
      </c>
      <c r="C582" s="23">
        <v>6</v>
      </c>
      <c r="D582" s="23" t="s">
        <v>4</v>
      </c>
      <c r="E582" s="23">
        <v>0</v>
      </c>
      <c r="F582" s="23">
        <v>0.1043270396674173</v>
      </c>
      <c r="G582" s="23">
        <v>0.48900537391776322</v>
      </c>
      <c r="H582" s="23">
        <v>0.33944569547895376</v>
      </c>
      <c r="I582" s="23">
        <v>0</v>
      </c>
      <c r="J582" s="23">
        <v>59.073417180106325</v>
      </c>
      <c r="K582" s="23">
        <v>25.206279341979133</v>
      </c>
      <c r="L582" s="23"/>
    </row>
    <row r="583" spans="1:12" x14ac:dyDescent="0.2">
      <c r="A583" s="103" t="str">
        <f t="shared" si="78"/>
        <v>2011_4_6_f9_2</v>
      </c>
      <c r="B583" s="23" t="s">
        <v>55</v>
      </c>
      <c r="C583" s="23">
        <v>6</v>
      </c>
      <c r="D583" s="23" t="s">
        <v>5</v>
      </c>
      <c r="E583" s="23">
        <v>0</v>
      </c>
      <c r="F583" s="23">
        <v>5.459648864246984E-2</v>
      </c>
      <c r="G583" s="23">
        <v>0.45586236431716126</v>
      </c>
      <c r="H583" s="23">
        <v>0.33517999574275409</v>
      </c>
      <c r="I583" s="23">
        <v>0</v>
      </c>
      <c r="J583" s="23">
        <v>60.299999458587344</v>
      </c>
      <c r="K583" s="23">
        <v>33.180063514209841</v>
      </c>
      <c r="L583" s="23"/>
    </row>
    <row r="584" spans="1:12" x14ac:dyDescent="0.2">
      <c r="A584" s="103" t="str">
        <f t="shared" si="78"/>
        <v>2011_4_6_InEI</v>
      </c>
      <c r="B584" s="23" t="s">
        <v>55</v>
      </c>
      <c r="C584" s="23">
        <v>6</v>
      </c>
      <c r="D584" s="23" t="s">
        <v>107</v>
      </c>
      <c r="E584" s="23">
        <v>0</v>
      </c>
      <c r="F584" s="23">
        <v>3.7441566853248565E-3</v>
      </c>
      <c r="G584" s="23">
        <v>1.7301440960984193E-2</v>
      </c>
      <c r="H584" s="23">
        <v>1.3508267379022989E-2</v>
      </c>
      <c r="I584" s="23">
        <v>0</v>
      </c>
      <c r="J584" s="23">
        <v>59.648931314772597</v>
      </c>
      <c r="K584" s="23">
        <v>28.257651312059863</v>
      </c>
      <c r="L584" s="23"/>
    </row>
    <row r="585" spans="1:12" x14ac:dyDescent="0.2">
      <c r="A585" s="103" t="str">
        <f t="shared" si="78"/>
        <v>2011_4_6_lagE</v>
      </c>
      <c r="B585" s="23" t="s">
        <v>55</v>
      </c>
      <c r="C585" s="23">
        <v>6</v>
      </c>
      <c r="D585" s="23" t="s">
        <v>226</v>
      </c>
      <c r="E585" s="23">
        <v>0</v>
      </c>
      <c r="F585" s="23">
        <v>1.2046727970932221E-3</v>
      </c>
      <c r="G585" s="23">
        <v>1.2677631984099713E-2</v>
      </c>
      <c r="H585" s="23">
        <v>2.0277558305331674E-2</v>
      </c>
      <c r="I585" s="23">
        <v>3.9400193880742172E-4</v>
      </c>
      <c r="J585" s="23">
        <v>59.648931314772589</v>
      </c>
      <c r="K585" s="23">
        <v>57.478054542647961</v>
      </c>
      <c r="L585" s="23"/>
    </row>
    <row r="586" spans="1:12" x14ac:dyDescent="0.2">
      <c r="A586" s="103" t="str">
        <f t="shared" si="78"/>
        <v>2011_4_7_f4_1</v>
      </c>
      <c r="B586" s="23" t="s">
        <v>55</v>
      </c>
      <c r="C586" s="23">
        <v>7</v>
      </c>
      <c r="D586" s="23" t="s">
        <v>43</v>
      </c>
      <c r="E586" s="23">
        <v>0</v>
      </c>
      <c r="F586" s="23">
        <v>0</v>
      </c>
      <c r="G586" s="23">
        <v>0.1095340377619955</v>
      </c>
      <c r="H586" s="23">
        <v>0.1657543738091114</v>
      </c>
      <c r="I586" s="23">
        <v>1.2818292049194527E-4</v>
      </c>
      <c r="J586" s="23">
        <v>41.7</v>
      </c>
      <c r="K586" s="23">
        <v>60.276229889684153</v>
      </c>
      <c r="L586" s="23"/>
    </row>
    <row r="587" spans="1:12" x14ac:dyDescent="0.2">
      <c r="A587" s="103" t="str">
        <f t="shared" si="78"/>
        <v>2011_4_7_f4_2</v>
      </c>
      <c r="B587" s="23" t="s">
        <v>55</v>
      </c>
      <c r="C587" s="23">
        <v>7</v>
      </c>
      <c r="D587" s="23" t="s">
        <v>44</v>
      </c>
      <c r="E587" s="23">
        <v>0</v>
      </c>
      <c r="F587" s="23">
        <v>3.2357997182565295E-3</v>
      </c>
      <c r="G587" s="23">
        <v>0.17393377436017485</v>
      </c>
      <c r="H587" s="23">
        <v>0.23213051124316969</v>
      </c>
      <c r="I587" s="23">
        <v>1.4024215453429509E-2</v>
      </c>
      <c r="J587" s="23">
        <v>41.75</v>
      </c>
      <c r="K587" s="23">
        <v>60.696525562401106</v>
      </c>
      <c r="L587" s="23"/>
    </row>
    <row r="588" spans="1:12" x14ac:dyDescent="0.2">
      <c r="A588" s="103" t="str">
        <f t="shared" si="78"/>
        <v>2011_4_7_f51_1</v>
      </c>
      <c r="B588" s="23" t="s">
        <v>55</v>
      </c>
      <c r="C588" s="23">
        <v>7</v>
      </c>
      <c r="D588" s="23" t="s">
        <v>310</v>
      </c>
      <c r="E588" s="23">
        <v>2.5221047688517889E-3</v>
      </c>
      <c r="F588" s="23">
        <v>0</v>
      </c>
      <c r="G588" s="23">
        <v>0.19459145716941698</v>
      </c>
      <c r="H588" s="23">
        <v>0.1157964155893019</v>
      </c>
      <c r="I588" s="23">
        <v>3.6744726312752184E-2</v>
      </c>
      <c r="J588" s="23">
        <v>41.85</v>
      </c>
      <c r="K588" s="23">
        <v>52.692458203348103</v>
      </c>
      <c r="L588" s="23"/>
    </row>
    <row r="589" spans="1:12" x14ac:dyDescent="0.2">
      <c r="A589" s="103" t="str">
        <f t="shared" si="78"/>
        <v>2011_4_7_f51_6</v>
      </c>
      <c r="B589" s="23" t="s">
        <v>55</v>
      </c>
      <c r="C589" s="23">
        <v>7</v>
      </c>
      <c r="D589" s="23" t="s">
        <v>312</v>
      </c>
      <c r="E589" s="23">
        <v>1.2194151940442434E-2</v>
      </c>
      <c r="F589" s="23">
        <v>8.196156938120959E-3</v>
      </c>
      <c r="G589" s="23">
        <v>3.2675294131231727E-2</v>
      </c>
      <c r="H589" s="23">
        <v>7.1556675796921279E-2</v>
      </c>
      <c r="I589" s="23">
        <v>1.2194151940442434E-2</v>
      </c>
      <c r="J589" s="23">
        <v>40.799999999999997</v>
      </c>
      <c r="K589" s="23">
        <v>46.310606491330411</v>
      </c>
      <c r="L589" s="23"/>
    </row>
    <row r="590" spans="1:12" x14ac:dyDescent="0.2">
      <c r="A590" s="103" t="str">
        <f t="shared" si="78"/>
        <v>2011_4_7_f51_7</v>
      </c>
      <c r="B590" s="23" t="s">
        <v>55</v>
      </c>
      <c r="C590" s="23">
        <v>7</v>
      </c>
      <c r="D590" s="23" t="s">
        <v>313</v>
      </c>
      <c r="E590" s="23">
        <v>2.0425595127567127E-3</v>
      </c>
      <c r="F590" s="23">
        <v>5.7377353585620385E-3</v>
      </c>
      <c r="G590" s="23">
        <v>2.2208192520518439E-2</v>
      </c>
      <c r="H590" s="23">
        <v>2.9338582092323685E-3</v>
      </c>
      <c r="I590" s="23">
        <v>0</v>
      </c>
      <c r="J590" s="23">
        <v>40.799999999999997</v>
      </c>
      <c r="K590" s="23">
        <v>-20.924985899605193</v>
      </c>
      <c r="L590" s="23"/>
    </row>
    <row r="591" spans="1:12" x14ac:dyDescent="0.2">
      <c r="A591" s="103" t="str">
        <f t="shared" si="78"/>
        <v>2011_4_7_f52_1</v>
      </c>
      <c r="B591" s="23" t="s">
        <v>55</v>
      </c>
      <c r="C591" s="23">
        <v>7</v>
      </c>
      <c r="D591" s="23" t="s">
        <v>311</v>
      </c>
      <c r="E591" s="23">
        <v>0</v>
      </c>
      <c r="F591" s="23">
        <v>1.2196354192661692E-2</v>
      </c>
      <c r="G591" s="23">
        <v>0.2154231645984907</v>
      </c>
      <c r="H591" s="23">
        <v>0.12178297457228529</v>
      </c>
      <c r="I591" s="23">
        <v>0</v>
      </c>
      <c r="J591" s="23">
        <v>41.75</v>
      </c>
      <c r="K591" s="23">
        <v>31.364006399815526</v>
      </c>
      <c r="L591" s="23"/>
    </row>
    <row r="592" spans="1:12" x14ac:dyDescent="0.2">
      <c r="A592" s="103" t="str">
        <f t="shared" si="78"/>
        <v>2011_4_7_f52_6</v>
      </c>
      <c r="B592" s="23" t="s">
        <v>55</v>
      </c>
      <c r="C592" s="23">
        <v>7</v>
      </c>
      <c r="D592" s="23" t="s">
        <v>314</v>
      </c>
      <c r="E592" s="23">
        <v>0</v>
      </c>
      <c r="F592" s="23">
        <v>8.2779374109559784E-3</v>
      </c>
      <c r="G592" s="23">
        <v>5.8352711890605424E-2</v>
      </c>
      <c r="H592" s="23">
        <v>5.2576407561893607E-2</v>
      </c>
      <c r="I592" s="23">
        <v>1.2194151940442434E-2</v>
      </c>
      <c r="J592" s="23">
        <v>39.799999999999997</v>
      </c>
      <c r="K592" s="23">
        <v>52.272558720772743</v>
      </c>
      <c r="L592" s="23"/>
    </row>
    <row r="593" spans="1:12" x14ac:dyDescent="0.2">
      <c r="A593" s="103" t="str">
        <f t="shared" si="78"/>
        <v>2011_4_7_f52_7</v>
      </c>
      <c r="B593" s="23" t="s">
        <v>55</v>
      </c>
      <c r="C593" s="23">
        <v>7</v>
      </c>
      <c r="D593" s="23" t="s">
        <v>315</v>
      </c>
      <c r="E593" s="23">
        <v>2.0425595127567127E-3</v>
      </c>
      <c r="F593" s="23">
        <v>1.0082816503880862E-2</v>
      </c>
      <c r="G593" s="23">
        <v>1.5412039959891559E-2</v>
      </c>
      <c r="H593" s="23">
        <v>5.3849296245404247E-3</v>
      </c>
      <c r="I593" s="23">
        <v>0</v>
      </c>
      <c r="J593" s="23">
        <v>40.799999999999997</v>
      </c>
      <c r="K593" s="23">
        <v>-26.677946982515504</v>
      </c>
      <c r="L593" s="23"/>
    </row>
    <row r="594" spans="1:12" x14ac:dyDescent="0.2">
      <c r="A594" s="103" t="str">
        <f t="shared" si="78"/>
        <v>2011_4_7_f9_1</v>
      </c>
      <c r="B594" s="23" t="s">
        <v>55</v>
      </c>
      <c r="C594" s="23">
        <v>7</v>
      </c>
      <c r="D594" s="23" t="s">
        <v>4</v>
      </c>
      <c r="E594" s="23">
        <v>0</v>
      </c>
      <c r="F594" s="23">
        <v>5.5326520006928805E-3</v>
      </c>
      <c r="G594" s="23">
        <v>0.1580339511519141</v>
      </c>
      <c r="H594" s="23">
        <v>0.11184999133899184</v>
      </c>
      <c r="I594" s="23">
        <v>0</v>
      </c>
      <c r="J594" s="23">
        <v>41.699999999999996</v>
      </c>
      <c r="K594" s="23">
        <v>38.602372356884992</v>
      </c>
      <c r="L594" s="23"/>
    </row>
    <row r="595" spans="1:12" x14ac:dyDescent="0.2">
      <c r="A595" s="103" t="str">
        <f t="shared" si="78"/>
        <v>2011_4_7_f9_2</v>
      </c>
      <c r="B595" s="23" t="s">
        <v>55</v>
      </c>
      <c r="C595" s="23">
        <v>7</v>
      </c>
      <c r="D595" s="23" t="s">
        <v>5</v>
      </c>
      <c r="E595" s="23">
        <v>0</v>
      </c>
      <c r="F595" s="23">
        <v>2.3352705513832499E-2</v>
      </c>
      <c r="G595" s="23">
        <v>0.27533339802391527</v>
      </c>
      <c r="H595" s="23">
        <v>0.12389793173570052</v>
      </c>
      <c r="I595" s="23">
        <v>7.4026550158227207E-4</v>
      </c>
      <c r="J595" s="23">
        <v>41.75</v>
      </c>
      <c r="K595" s="23">
        <v>24.101086811752069</v>
      </c>
      <c r="L595" s="23"/>
    </row>
    <row r="596" spans="1:12" x14ac:dyDescent="0.2">
      <c r="A596" s="103" t="str">
        <f t="shared" si="78"/>
        <v>2011_4_7_InEI</v>
      </c>
      <c r="B596" s="23" t="s">
        <v>55</v>
      </c>
      <c r="C596" s="23">
        <v>7</v>
      </c>
      <c r="D596" s="23" t="s">
        <v>107</v>
      </c>
      <c r="E596" s="23">
        <v>0</v>
      </c>
      <c r="F596" s="23">
        <v>2.9423354345080137E-4</v>
      </c>
      <c r="G596" s="23">
        <v>5.8754363916688245E-3</v>
      </c>
      <c r="H596" s="23">
        <v>3.8784867381773764E-3</v>
      </c>
      <c r="I596" s="23">
        <v>6.3303745643034678E-7</v>
      </c>
      <c r="J596" s="23">
        <v>41.737294052761499</v>
      </c>
      <c r="K596" s="23">
        <v>35.681105614166576</v>
      </c>
      <c r="L596" s="23"/>
    </row>
    <row r="597" spans="1:12" x14ac:dyDescent="0.2">
      <c r="A597" s="103" t="str">
        <f t="shared" si="78"/>
        <v>2011_4_7_lagE</v>
      </c>
      <c r="B597" s="23" t="s">
        <v>55</v>
      </c>
      <c r="C597" s="23">
        <v>7</v>
      </c>
      <c r="D597" s="23" t="s">
        <v>226</v>
      </c>
      <c r="E597" s="23">
        <v>0</v>
      </c>
      <c r="F597" s="23">
        <v>7.589324075436098E-6</v>
      </c>
      <c r="G597" s="23">
        <v>3.5374809259273699E-3</v>
      </c>
      <c r="H597" s="23">
        <v>6.3310172665743333E-3</v>
      </c>
      <c r="I597" s="23">
        <v>1.7270219417629378E-4</v>
      </c>
      <c r="J597" s="23">
        <v>41.737294052761506</v>
      </c>
      <c r="K597" s="23">
        <v>66.364532673173755</v>
      </c>
      <c r="L597" s="23"/>
    </row>
    <row r="598" spans="1:12" x14ac:dyDescent="0.2">
      <c r="A598" s="103" t="str">
        <f t="shared" si="78"/>
        <v>2011_4_8_f4_1</v>
      </c>
      <c r="B598" s="23" t="s">
        <v>55</v>
      </c>
      <c r="C598" s="23">
        <v>8</v>
      </c>
      <c r="D598" s="23" t="s">
        <v>43</v>
      </c>
      <c r="E598" s="23">
        <v>0</v>
      </c>
      <c r="F598" s="23">
        <v>3.3396847393036548E-2</v>
      </c>
      <c r="G598" s="23">
        <v>0.3091910618395981</v>
      </c>
      <c r="H598" s="23">
        <v>0.24801915287310303</v>
      </c>
      <c r="I598" s="23">
        <v>7.3473064264680407E-2</v>
      </c>
      <c r="J598" s="23">
        <v>23.452980132450332</v>
      </c>
      <c r="K598" s="23">
        <v>54.446507228820096</v>
      </c>
      <c r="L598" s="23"/>
    </row>
    <row r="599" spans="1:12" x14ac:dyDescent="0.2">
      <c r="A599" s="103" t="str">
        <f t="shared" si="78"/>
        <v>2011_4_8_f4_2</v>
      </c>
      <c r="B599" s="23" t="s">
        <v>55</v>
      </c>
      <c r="C599" s="23">
        <v>8</v>
      </c>
      <c r="D599" s="23" t="s">
        <v>44</v>
      </c>
      <c r="E599" s="23">
        <v>0</v>
      </c>
      <c r="F599" s="23">
        <v>5.6950001704588346E-2</v>
      </c>
      <c r="G599" s="23">
        <v>0.19409130755638637</v>
      </c>
      <c r="H599" s="23">
        <v>0.22035136460574969</v>
      </c>
      <c r="I599" s="23">
        <v>3.132250093752359E-2</v>
      </c>
      <c r="J599" s="23">
        <v>23.55298013245033</v>
      </c>
      <c r="K599" s="23">
        <v>44.965096759656916</v>
      </c>
      <c r="L599" s="23"/>
    </row>
    <row r="600" spans="1:12" x14ac:dyDescent="0.2">
      <c r="A600" s="103" t="str">
        <f t="shared" si="78"/>
        <v>2011_4_8_f51_1</v>
      </c>
      <c r="B600" s="23" t="s">
        <v>55</v>
      </c>
      <c r="C600" s="23">
        <v>8</v>
      </c>
      <c r="D600" s="23" t="s">
        <v>310</v>
      </c>
      <c r="E600" s="23">
        <v>0</v>
      </c>
      <c r="F600" s="23">
        <v>1.9012793145141177E-2</v>
      </c>
      <c r="G600" s="23">
        <v>0.48262859172079559</v>
      </c>
      <c r="H600" s="23">
        <v>0.12054921703824646</v>
      </c>
      <c r="I600" s="23">
        <v>0</v>
      </c>
      <c r="J600" s="23">
        <v>24.752980132450325</v>
      </c>
      <c r="K600" s="23">
        <v>16.319183154222859</v>
      </c>
      <c r="L600" s="23"/>
    </row>
    <row r="601" spans="1:12" x14ac:dyDescent="0.2">
      <c r="A601" s="103" t="str">
        <f t="shared" si="78"/>
        <v>2011_4_8_f51_6</v>
      </c>
      <c r="B601" s="23" t="s">
        <v>55</v>
      </c>
      <c r="C601" s="23">
        <v>8</v>
      </c>
      <c r="D601" s="23" t="s">
        <v>312</v>
      </c>
      <c r="E601" s="23">
        <v>0</v>
      </c>
      <c r="F601" s="23">
        <v>2.240289316450236E-2</v>
      </c>
      <c r="G601" s="23">
        <v>0.2373788265792488</v>
      </c>
      <c r="H601" s="23">
        <v>8.8114742185513961E-2</v>
      </c>
      <c r="I601" s="23">
        <v>0</v>
      </c>
      <c r="J601" s="23">
        <v>23.652980132450331</v>
      </c>
      <c r="K601" s="23">
        <v>18.888334953625439</v>
      </c>
      <c r="L601" s="23"/>
    </row>
    <row r="602" spans="1:12" x14ac:dyDescent="0.2">
      <c r="A602" s="103" t="str">
        <f t="shared" si="78"/>
        <v>2011_4_8_f51_7</v>
      </c>
      <c r="B602" s="23" t="s">
        <v>55</v>
      </c>
      <c r="C602" s="23">
        <v>8</v>
      </c>
      <c r="D602" s="23" t="s">
        <v>313</v>
      </c>
      <c r="E602" s="23">
        <v>2.1613993389534666E-2</v>
      </c>
      <c r="F602" s="23">
        <v>0.12188202245118453</v>
      </c>
      <c r="G602" s="23">
        <v>0.15890062831147347</v>
      </c>
      <c r="H602" s="23">
        <v>4.3227986779069338E-3</v>
      </c>
      <c r="I602" s="23">
        <v>0</v>
      </c>
      <c r="J602" s="23">
        <v>22.652980132450331</v>
      </c>
      <c r="K602" s="23">
        <v>-52.421590580878643</v>
      </c>
      <c r="L602" s="23"/>
    </row>
    <row r="603" spans="1:12" x14ac:dyDescent="0.2">
      <c r="A603" s="103" t="str">
        <f t="shared" si="78"/>
        <v>2011_4_8_f52_1</v>
      </c>
      <c r="B603" s="23" t="s">
        <v>55</v>
      </c>
      <c r="C603" s="23">
        <v>8</v>
      </c>
      <c r="D603" s="23" t="s">
        <v>311</v>
      </c>
      <c r="E603" s="23">
        <v>0</v>
      </c>
      <c r="F603" s="23">
        <v>6.1871848245330721E-3</v>
      </c>
      <c r="G603" s="23">
        <v>0.43175949273409447</v>
      </c>
      <c r="H603" s="23">
        <v>0.14712081539835722</v>
      </c>
      <c r="I603" s="23">
        <v>0</v>
      </c>
      <c r="J603" s="23">
        <v>23.552980132450326</v>
      </c>
      <c r="K603" s="23">
        <v>24.088439756160891</v>
      </c>
      <c r="L603" s="23"/>
    </row>
    <row r="604" spans="1:12" x14ac:dyDescent="0.2">
      <c r="A604" s="103" t="str">
        <f t="shared" si="78"/>
        <v>2011_4_8_f52_6</v>
      </c>
      <c r="B604" s="23" t="s">
        <v>55</v>
      </c>
      <c r="C604" s="23">
        <v>8</v>
      </c>
      <c r="D604" s="23" t="s">
        <v>314</v>
      </c>
      <c r="E604" s="23">
        <v>0</v>
      </c>
      <c r="F604" s="23">
        <v>4.9286364961905194E-2</v>
      </c>
      <c r="G604" s="23">
        <v>0.2127901644135195</v>
      </c>
      <c r="H604" s="23">
        <v>8.5819932553840364E-2</v>
      </c>
      <c r="I604" s="23">
        <v>0</v>
      </c>
      <c r="J604" s="23">
        <v>23.652980132450327</v>
      </c>
      <c r="K604" s="23">
        <v>10.501275980025127</v>
      </c>
      <c r="L604" s="23"/>
    </row>
    <row r="605" spans="1:12" x14ac:dyDescent="0.2">
      <c r="A605" s="103" t="str">
        <f t="shared" si="78"/>
        <v>2011_4_8_f52_7</v>
      </c>
      <c r="B605" s="23" t="s">
        <v>55</v>
      </c>
      <c r="C605" s="23">
        <v>8</v>
      </c>
      <c r="D605" s="23" t="s">
        <v>315</v>
      </c>
      <c r="E605" s="23">
        <v>2.1613993389534669E-3</v>
      </c>
      <c r="F605" s="23">
        <v>0.13917321716281225</v>
      </c>
      <c r="G605" s="23">
        <v>0.16322342698938042</v>
      </c>
      <c r="H605" s="23">
        <v>2.1613993389534669E-3</v>
      </c>
      <c r="I605" s="23">
        <v>0</v>
      </c>
      <c r="J605" s="23">
        <v>22.652980132450331</v>
      </c>
      <c r="K605" s="23">
        <v>-46.079444849557483</v>
      </c>
      <c r="L605" s="23"/>
    </row>
    <row r="606" spans="1:12" x14ac:dyDescent="0.2">
      <c r="A606" s="103" t="str">
        <f t="shared" si="78"/>
        <v>2011_4_8_f9_1</v>
      </c>
      <c r="B606" s="23" t="s">
        <v>55</v>
      </c>
      <c r="C606" s="23">
        <v>8</v>
      </c>
      <c r="D606" s="23" t="s">
        <v>4</v>
      </c>
      <c r="E606" s="23">
        <v>0</v>
      </c>
      <c r="F606" s="23">
        <v>0.13240256365840986</v>
      </c>
      <c r="G606" s="23">
        <v>0.37738217300679222</v>
      </c>
      <c r="H606" s="23">
        <v>0.154295389705216</v>
      </c>
      <c r="I606" s="23">
        <v>0</v>
      </c>
      <c r="J606" s="23">
        <v>23.452980132450328</v>
      </c>
      <c r="K606" s="23">
        <v>3.2967145345040061</v>
      </c>
      <c r="L606" s="23"/>
    </row>
    <row r="607" spans="1:12" x14ac:dyDescent="0.2">
      <c r="A607" s="103" t="str">
        <f t="shared" si="78"/>
        <v>2011_4_8_f9_2</v>
      </c>
      <c r="B607" s="23" t="s">
        <v>55</v>
      </c>
      <c r="C607" s="23">
        <v>8</v>
      </c>
      <c r="D607" s="23" t="s">
        <v>5</v>
      </c>
      <c r="E607" s="23">
        <v>0</v>
      </c>
      <c r="F607" s="23">
        <v>5.6950001704588346E-2</v>
      </c>
      <c r="G607" s="23">
        <v>0.26800456139631085</v>
      </c>
      <c r="H607" s="23">
        <v>0.17776061170334878</v>
      </c>
      <c r="I607" s="23">
        <v>0</v>
      </c>
      <c r="J607" s="23">
        <v>23.55298013245033</v>
      </c>
      <c r="K607" s="23">
        <v>24.031621891223558</v>
      </c>
      <c r="L607" s="23"/>
    </row>
    <row r="608" spans="1:12" x14ac:dyDescent="0.2">
      <c r="A608" s="103" t="str">
        <f t="shared" si="78"/>
        <v>2011_4_8_InEI</v>
      </c>
      <c r="B608" s="23" t="s">
        <v>55</v>
      </c>
      <c r="C608" s="23">
        <v>8</v>
      </c>
      <c r="D608" s="23" t="s">
        <v>107</v>
      </c>
      <c r="E608" s="23">
        <v>0</v>
      </c>
      <c r="F608" s="23">
        <v>5.5533674404939391E-3</v>
      </c>
      <c r="G608" s="23">
        <v>1.734349367266607E-2</v>
      </c>
      <c r="H608" s="23">
        <v>8.9123071265424687E-3</v>
      </c>
      <c r="I608" s="23">
        <v>0</v>
      </c>
      <c r="J608" s="23">
        <v>23.499002680119158</v>
      </c>
      <c r="K608" s="23">
        <v>10.55965896604641</v>
      </c>
      <c r="L608" s="23"/>
    </row>
    <row r="609" spans="1:12" x14ac:dyDescent="0.2">
      <c r="A609" s="103" t="str">
        <f t="shared" si="78"/>
        <v>2011_4_8_lagE</v>
      </c>
      <c r="B609" s="23" t="s">
        <v>55</v>
      </c>
      <c r="C609" s="23">
        <v>8</v>
      </c>
      <c r="D609" s="23" t="s">
        <v>226</v>
      </c>
      <c r="E609" s="23">
        <v>0</v>
      </c>
      <c r="F609" s="23">
        <v>2.7949632684060211E-3</v>
      </c>
      <c r="G609" s="23">
        <v>1.3904923900393055E-2</v>
      </c>
      <c r="H609" s="23">
        <v>1.1867333417416189E-2</v>
      </c>
      <c r="I609" s="23">
        <v>3.2419476534872134E-3</v>
      </c>
      <c r="J609" s="23">
        <v>23.499002680119162</v>
      </c>
      <c r="K609" s="23">
        <v>48.904973996044667</v>
      </c>
      <c r="L609" s="23"/>
    </row>
    <row r="610" spans="1:12" x14ac:dyDescent="0.2">
      <c r="A610" s="103" t="str">
        <f t="shared" si="78"/>
        <v>2012_2_1_f12_3</v>
      </c>
      <c r="B610" s="23" t="s">
        <v>56</v>
      </c>
      <c r="C610" s="23">
        <v>1</v>
      </c>
      <c r="D610" s="23" t="s">
        <v>3</v>
      </c>
      <c r="E610" s="23">
        <v>0</v>
      </c>
      <c r="F610" s="23">
        <v>5.6729038997143565E-2</v>
      </c>
      <c r="G610" s="23">
        <v>0.58412959954730559</v>
      </c>
      <c r="H610" s="23">
        <v>0.37215371011662457</v>
      </c>
      <c r="I610" s="23">
        <v>3.6640130026235333E-2</v>
      </c>
      <c r="J610" s="23">
        <v>41.615999257287868</v>
      </c>
      <c r="K610" s="23">
        <v>37.031773759831871</v>
      </c>
      <c r="L610" s="23"/>
    </row>
    <row r="611" spans="1:12" x14ac:dyDescent="0.2">
      <c r="A611" s="103" t="str">
        <f t="shared" si="78"/>
        <v>2012_2_1_f4_1</v>
      </c>
      <c r="B611" s="23" t="s">
        <v>56</v>
      </c>
      <c r="C611" s="23">
        <v>1</v>
      </c>
      <c r="D611" s="23" t="s">
        <v>43</v>
      </c>
      <c r="E611" s="23">
        <v>0</v>
      </c>
      <c r="F611" s="23">
        <v>3.9286332929152956E-2</v>
      </c>
      <c r="G611" s="23">
        <v>0.29523761111587776</v>
      </c>
      <c r="H611" s="23">
        <v>0.44101030142677683</v>
      </c>
      <c r="I611" s="23">
        <v>0.13101065061169379</v>
      </c>
      <c r="J611" s="23">
        <v>42.500111406820572</v>
      </c>
      <c r="K611" s="23">
        <v>73.217032337676329</v>
      </c>
      <c r="L611" s="23"/>
    </row>
    <row r="612" spans="1:12" x14ac:dyDescent="0.2">
      <c r="A612" s="103" t="str">
        <f t="shared" si="78"/>
        <v>2012_2_1_f4_2</v>
      </c>
      <c r="B612" s="23" t="s">
        <v>56</v>
      </c>
      <c r="C612" s="23">
        <v>1</v>
      </c>
      <c r="D612" s="23" t="s">
        <v>44</v>
      </c>
      <c r="E612" s="23">
        <v>0</v>
      </c>
      <c r="F612" s="23">
        <v>0</v>
      </c>
      <c r="G612" s="23">
        <v>0.30870370928211099</v>
      </c>
      <c r="H612" s="23">
        <v>0.56779402468310647</v>
      </c>
      <c r="I612" s="23">
        <v>0.17947513487023434</v>
      </c>
      <c r="J612" s="23">
        <v>44.900111406820571</v>
      </c>
      <c r="K612" s="23">
        <v>87.762131184829357</v>
      </c>
      <c r="L612" s="23"/>
    </row>
    <row r="613" spans="1:12" x14ac:dyDescent="0.2">
      <c r="A613" s="103" t="str">
        <f t="shared" si="78"/>
        <v>2012_2_1_f4_3</v>
      </c>
      <c r="B613" s="23" t="s">
        <v>56</v>
      </c>
      <c r="C613" s="23">
        <v>1</v>
      </c>
      <c r="D613" s="23" t="s">
        <v>100</v>
      </c>
      <c r="E613" s="23">
        <v>0</v>
      </c>
      <c r="F613" s="23">
        <v>0</v>
      </c>
      <c r="G613" s="23">
        <v>0.18759811160706663</v>
      </c>
      <c r="H613" s="23">
        <v>0.73735523178704732</v>
      </c>
      <c r="I613" s="23">
        <v>0.10496567263571793</v>
      </c>
      <c r="J613" s="23">
        <v>39.363662808689725</v>
      </c>
      <c r="K613" s="23">
        <v>91.976802283942362</v>
      </c>
      <c r="L613" s="23"/>
    </row>
    <row r="614" spans="1:12" x14ac:dyDescent="0.2">
      <c r="A614" s="103" t="str">
        <f t="shared" si="78"/>
        <v>2012_2_1_f4_4</v>
      </c>
      <c r="B614" s="23" t="s">
        <v>56</v>
      </c>
      <c r="C614" s="23">
        <v>1</v>
      </c>
      <c r="D614" s="23" t="s">
        <v>102</v>
      </c>
      <c r="E614" s="23">
        <v>0</v>
      </c>
      <c r="F614" s="23">
        <v>0.22660897983436698</v>
      </c>
      <c r="G614" s="23">
        <v>0.87130077200766731</v>
      </c>
      <c r="H614" s="23">
        <v>0.33597056723769486</v>
      </c>
      <c r="I614" s="23">
        <v>6.7831023927968623E-2</v>
      </c>
      <c r="J614" s="23">
        <v>34.279550659157017</v>
      </c>
      <c r="K614" s="23">
        <v>16.316293833708436</v>
      </c>
      <c r="L614" s="23"/>
    </row>
    <row r="615" spans="1:12" x14ac:dyDescent="0.2">
      <c r="A615" s="103" t="str">
        <f t="shared" si="78"/>
        <v>2012_2_1_f60_1</v>
      </c>
      <c r="B615" s="23" t="s">
        <v>56</v>
      </c>
      <c r="C615" s="23">
        <v>1</v>
      </c>
      <c r="D615" s="23" t="s">
        <v>109</v>
      </c>
      <c r="E615" s="23">
        <v>0</v>
      </c>
      <c r="F615" s="23">
        <v>1.2910024399254753E-3</v>
      </c>
      <c r="G615" s="23">
        <v>0.36916352853794876</v>
      </c>
      <c r="H615" s="23">
        <v>0.62939625570146362</v>
      </c>
      <c r="I615" s="23">
        <v>4.8510689568045766E-2</v>
      </c>
      <c r="J615" s="23">
        <v>41.531887107755146</v>
      </c>
      <c r="K615" s="23">
        <v>69.167615257403853</v>
      </c>
      <c r="L615" s="23"/>
    </row>
    <row r="616" spans="1:12" x14ac:dyDescent="0.2">
      <c r="A616" s="103" t="str">
        <f t="shared" si="78"/>
        <v>2012_2_1_f61_1</v>
      </c>
      <c r="B616" s="23" t="s">
        <v>56</v>
      </c>
      <c r="C616" s="23">
        <v>1</v>
      </c>
      <c r="D616" s="23" t="s">
        <v>110</v>
      </c>
      <c r="E616" s="23">
        <v>0</v>
      </c>
      <c r="F616" s="23">
        <v>0.48800356380647025</v>
      </c>
      <c r="G616" s="23">
        <v>1.0318711832680902</v>
      </c>
      <c r="H616" s="23">
        <v>0.1299948736441795</v>
      </c>
      <c r="I616" s="23">
        <v>0</v>
      </c>
      <c r="J616" s="23">
        <v>38.531887107755139</v>
      </c>
      <c r="K616" s="23">
        <v>-21.699210996219797</v>
      </c>
      <c r="L616" s="23"/>
    </row>
    <row r="617" spans="1:12" x14ac:dyDescent="0.2">
      <c r="A617" s="103" t="str">
        <f t="shared" si="78"/>
        <v>2012_2_1_f61_2</v>
      </c>
      <c r="B617" s="23" t="s">
        <v>56</v>
      </c>
      <c r="C617" s="23">
        <v>1</v>
      </c>
      <c r="D617" s="23" t="s">
        <v>111</v>
      </c>
      <c r="E617" s="23">
        <v>0</v>
      </c>
      <c r="F617" s="23">
        <v>0.70999344459839542</v>
      </c>
      <c r="G617" s="23">
        <v>0.91564399280991249</v>
      </c>
      <c r="H617" s="23">
        <v>2.4232183310431907E-2</v>
      </c>
      <c r="I617" s="23">
        <v>0</v>
      </c>
      <c r="J617" s="23">
        <v>38.531887107755139</v>
      </c>
      <c r="K617" s="23">
        <v>-41.564572901780103</v>
      </c>
      <c r="L617" s="23"/>
    </row>
    <row r="618" spans="1:12" x14ac:dyDescent="0.2">
      <c r="A618" s="103" t="str">
        <f t="shared" si="78"/>
        <v>2012_2_1_f9_1</v>
      </c>
      <c r="B618" s="23" t="s">
        <v>56</v>
      </c>
      <c r="C618" s="23">
        <v>1</v>
      </c>
      <c r="D618" s="23" t="s">
        <v>4</v>
      </c>
      <c r="E618" s="23">
        <v>2.2726485362896242E-2</v>
      </c>
      <c r="F618" s="23">
        <v>2.2726485362896242E-2</v>
      </c>
      <c r="G618" s="23">
        <v>0.61354295828410965</v>
      </c>
      <c r="H618" s="23">
        <v>0.24754896707359911</v>
      </c>
      <c r="I618" s="23">
        <v>0</v>
      </c>
      <c r="J618" s="23">
        <v>42.500111406820565</v>
      </c>
      <c r="K618" s="23">
        <v>19.786059329199375</v>
      </c>
      <c r="L618" s="23"/>
    </row>
    <row r="619" spans="1:12" x14ac:dyDescent="0.2">
      <c r="A619" s="103" t="str">
        <f t="shared" si="78"/>
        <v>2012_2_1_f9_2</v>
      </c>
      <c r="B619" s="23" t="s">
        <v>56</v>
      </c>
      <c r="C619" s="23">
        <v>1</v>
      </c>
      <c r="D619" s="23" t="s">
        <v>5</v>
      </c>
      <c r="E619" s="23">
        <v>0</v>
      </c>
      <c r="F619" s="23">
        <v>5.757281385501712E-2</v>
      </c>
      <c r="G619" s="23">
        <v>0.54107842116372407</v>
      </c>
      <c r="H619" s="23">
        <v>0.42013435818670974</v>
      </c>
      <c r="I619" s="23">
        <v>0</v>
      </c>
      <c r="J619" s="23">
        <v>42.700111406820568</v>
      </c>
      <c r="K619" s="23">
        <v>35.587619882898913</v>
      </c>
      <c r="L619" s="23"/>
    </row>
    <row r="620" spans="1:12" x14ac:dyDescent="0.2">
      <c r="A620" s="103" t="str">
        <f t="shared" si="78"/>
        <v>2012_2_1_f9_3</v>
      </c>
      <c r="B620" s="23" t="s">
        <v>56</v>
      </c>
      <c r="C620" s="23">
        <v>1</v>
      </c>
      <c r="D620" s="23" t="s">
        <v>6</v>
      </c>
      <c r="E620" s="23">
        <v>0</v>
      </c>
      <c r="F620" s="23">
        <v>6.8585857541986171E-3</v>
      </c>
      <c r="G620" s="23">
        <v>0.55199842108106689</v>
      </c>
      <c r="H620" s="23">
        <v>0.46977100675464095</v>
      </c>
      <c r="I620" s="23">
        <v>1.2910024399254753E-3</v>
      </c>
      <c r="J620" s="23">
        <v>39.363662808689725</v>
      </c>
      <c r="K620" s="23">
        <v>45.197187219117239</v>
      </c>
      <c r="L620" s="23"/>
    </row>
    <row r="621" spans="1:12" x14ac:dyDescent="0.2">
      <c r="A621" s="103" t="str">
        <f t="shared" si="78"/>
        <v>2012_2_1_f9_4</v>
      </c>
      <c r="B621" s="23" t="s">
        <v>56</v>
      </c>
      <c r="C621" s="23">
        <v>1</v>
      </c>
      <c r="D621" s="23" t="s">
        <v>7</v>
      </c>
      <c r="E621" s="23">
        <v>0</v>
      </c>
      <c r="F621" s="23">
        <v>0.45384877562700676</v>
      </c>
      <c r="G621" s="23">
        <v>0.80383449424838371</v>
      </c>
      <c r="H621" s="23">
        <v>0.22670768908252803</v>
      </c>
      <c r="I621" s="23">
        <v>0</v>
      </c>
      <c r="J621" s="23">
        <v>33.995438509624307</v>
      </c>
      <c r="K621" s="23">
        <v>-15.301971840621942</v>
      </c>
      <c r="L621" s="23"/>
    </row>
    <row r="622" spans="1:12" x14ac:dyDescent="0.2">
      <c r="A622" s="103" t="str">
        <f t="shared" si="78"/>
        <v>2012_2_1_InEI</v>
      </c>
      <c r="B622" s="23" t="s">
        <v>56</v>
      </c>
      <c r="C622" s="23">
        <v>1</v>
      </c>
      <c r="D622" s="23" t="s">
        <v>107</v>
      </c>
      <c r="E622" s="23">
        <v>4.5423322195532116E-4</v>
      </c>
      <c r="F622" s="23">
        <v>1.6374381243724357E-3</v>
      </c>
      <c r="G622" s="23">
        <v>2.7818498581239599E-2</v>
      </c>
      <c r="H622" s="23">
        <v>1.5640222128434973E-2</v>
      </c>
      <c r="I622" s="23">
        <v>0</v>
      </c>
      <c r="J622" s="23">
        <v>42.603341416618107</v>
      </c>
      <c r="K622" s="23">
        <v>28.746882231118825</v>
      </c>
      <c r="L622" s="23"/>
    </row>
    <row r="623" spans="1:12" x14ac:dyDescent="0.2">
      <c r="A623" s="103" t="str">
        <f t="shared" si="78"/>
        <v>2012_2_1_InIN</v>
      </c>
      <c r="B623" s="23" t="s">
        <v>56</v>
      </c>
      <c r="C623" s="23">
        <v>1</v>
      </c>
      <c r="D623" s="23" t="s">
        <v>113</v>
      </c>
      <c r="E623" s="23">
        <v>0</v>
      </c>
      <c r="F623" s="23">
        <v>2.3980874629295924E-2</v>
      </c>
      <c r="G623" s="23">
        <v>6.4593584039544835E-2</v>
      </c>
      <c r="H623" s="23">
        <v>3.1550150046335088E-2</v>
      </c>
      <c r="I623" s="23">
        <v>4.0118646694056024E-5</v>
      </c>
      <c r="J623" s="23">
        <v>35.938124532690395</v>
      </c>
      <c r="K623" s="23">
        <v>6.365855337391281</v>
      </c>
      <c r="L623" s="23"/>
    </row>
    <row r="624" spans="1:12" x14ac:dyDescent="0.2">
      <c r="A624" s="103" t="str">
        <f t="shared" si="78"/>
        <v>2012_2_1_lagE</v>
      </c>
      <c r="B624" s="23" t="s">
        <v>56</v>
      </c>
      <c r="C624" s="23">
        <v>1</v>
      </c>
      <c r="D624" s="23" t="s">
        <v>226</v>
      </c>
      <c r="E624" s="23">
        <v>0</v>
      </c>
      <c r="F624" s="23">
        <v>9.3092256831330824E-4</v>
      </c>
      <c r="G624" s="23">
        <v>1.4591522462006994E-2</v>
      </c>
      <c r="H624" s="23">
        <v>2.3896415993129649E-2</v>
      </c>
      <c r="I624" s="23">
        <v>6.8398287254697269E-3</v>
      </c>
      <c r="J624" s="23">
        <v>43.691223765880459</v>
      </c>
      <c r="K624" s="23">
        <v>79.217874683991894</v>
      </c>
      <c r="L624" s="23"/>
    </row>
    <row r="625" spans="1:12" x14ac:dyDescent="0.2">
      <c r="A625" s="103" t="str">
        <f t="shared" si="78"/>
        <v>2012_2_1_lagI</v>
      </c>
      <c r="B625" s="23" t="s">
        <v>56</v>
      </c>
      <c r="C625" s="23">
        <v>1</v>
      </c>
      <c r="D625" s="23" t="s">
        <v>227</v>
      </c>
      <c r="E625" s="23">
        <v>0</v>
      </c>
      <c r="F625" s="23">
        <v>1.1940674940831928E-2</v>
      </c>
      <c r="G625" s="23">
        <v>5.1984720822049663E-2</v>
      </c>
      <c r="H625" s="23">
        <v>4.8757796399627337E-2</v>
      </c>
      <c r="I625" s="23">
        <v>8.4165996910648827E-3</v>
      </c>
      <c r="J625" s="23">
        <v>36.113231876483034</v>
      </c>
      <c r="K625" s="23">
        <v>44.302570648342439</v>
      </c>
      <c r="L625" s="23"/>
    </row>
    <row r="626" spans="1:12" x14ac:dyDescent="0.2">
      <c r="A626" s="103" t="str">
        <f t="shared" si="78"/>
        <v>2012_2_2_f12_3</v>
      </c>
      <c r="B626" s="23" t="s">
        <v>56</v>
      </c>
      <c r="C626" s="23">
        <v>2</v>
      </c>
      <c r="D626" s="23" t="s">
        <v>3</v>
      </c>
      <c r="E626" s="23">
        <v>0</v>
      </c>
      <c r="F626" s="23">
        <v>4.8141739431466352E-3</v>
      </c>
      <c r="G626" s="23">
        <v>8.0456143342890959E-3</v>
      </c>
      <c r="H626" s="23">
        <v>1.6659129318228345E-2</v>
      </c>
      <c r="I626" s="23">
        <v>0</v>
      </c>
      <c r="J626" s="23">
        <v>5.4032710280373806</v>
      </c>
      <c r="K626" s="23">
        <v>40.126658901685374</v>
      </c>
      <c r="L626" s="23"/>
    </row>
    <row r="627" spans="1:12" x14ac:dyDescent="0.2">
      <c r="A627" s="103" t="str">
        <f t="shared" si="78"/>
        <v>2012_2_2_f4_1</v>
      </c>
      <c r="B627" s="23" t="s">
        <v>56</v>
      </c>
      <c r="C627" s="23">
        <v>2</v>
      </c>
      <c r="D627" s="23" t="s">
        <v>43</v>
      </c>
      <c r="E627" s="23">
        <v>0</v>
      </c>
      <c r="F627" s="23">
        <v>0</v>
      </c>
      <c r="G627" s="23">
        <v>2.7919836298851718E-2</v>
      </c>
      <c r="H627" s="23">
        <v>9.5389915348763378E-3</v>
      </c>
      <c r="I627" s="23">
        <v>8.968433458364834E-4</v>
      </c>
      <c r="J627" s="23">
        <v>5.4093457943925216</v>
      </c>
      <c r="K627" s="23">
        <v>29.546291012597958</v>
      </c>
      <c r="L627" s="23"/>
    </row>
    <row r="628" spans="1:12" x14ac:dyDescent="0.2">
      <c r="A628" s="103" t="str">
        <f t="shared" si="78"/>
        <v>2012_2_2_f4_2</v>
      </c>
      <c r="B628" s="23" t="s">
        <v>56</v>
      </c>
      <c r="C628" s="23">
        <v>2</v>
      </c>
      <c r="D628" s="23" t="s">
        <v>44</v>
      </c>
      <c r="E628" s="23">
        <v>0</v>
      </c>
      <c r="F628" s="23">
        <v>0</v>
      </c>
      <c r="G628" s="23">
        <v>2.5409415419394406E-2</v>
      </c>
      <c r="H628" s="23">
        <v>1.2682540398984048E-2</v>
      </c>
      <c r="I628" s="23">
        <v>1.7808167546590702E-3</v>
      </c>
      <c r="J628" s="23">
        <v>5.5093457943925221</v>
      </c>
      <c r="K628" s="23">
        <v>40.740015955867356</v>
      </c>
      <c r="L628" s="23"/>
    </row>
    <row r="629" spans="1:12" x14ac:dyDescent="0.2">
      <c r="A629" s="103" t="str">
        <f t="shared" si="78"/>
        <v>2012_2_2_f4_3</v>
      </c>
      <c r="B629" s="23" t="s">
        <v>56</v>
      </c>
      <c r="C629" s="23">
        <v>2</v>
      </c>
      <c r="D629" s="23" t="s">
        <v>100</v>
      </c>
      <c r="E629" s="23">
        <v>0</v>
      </c>
      <c r="F629" s="23">
        <v>0</v>
      </c>
      <c r="G629" s="23">
        <v>1.5201533091267389E-2</v>
      </c>
      <c r="H629" s="23">
        <v>1.2138216305989951E-2</v>
      </c>
      <c r="I629" s="23">
        <v>1.4575962269609542E-3</v>
      </c>
      <c r="J629" s="23">
        <v>5.2350467289719598</v>
      </c>
      <c r="K629" s="23">
        <v>52.273598255708976</v>
      </c>
      <c r="L629" s="23"/>
    </row>
    <row r="630" spans="1:12" x14ac:dyDescent="0.2">
      <c r="A630" s="103" t="str">
        <f t="shared" si="78"/>
        <v>2012_2_2_f4_4</v>
      </c>
      <c r="B630" s="23" t="s">
        <v>56</v>
      </c>
      <c r="C630" s="23">
        <v>2</v>
      </c>
      <c r="D630" s="23" t="s">
        <v>102</v>
      </c>
      <c r="E630" s="23">
        <v>0</v>
      </c>
      <c r="F630" s="23">
        <v>3.1938203290377692E-4</v>
      </c>
      <c r="G630" s="23">
        <v>1.1751467883571671E-2</v>
      </c>
      <c r="H630" s="23">
        <v>3.0093131689729481E-3</v>
      </c>
      <c r="I630" s="23">
        <v>1.289398231077517E-4</v>
      </c>
      <c r="J630" s="23">
        <v>4.1789719626168207</v>
      </c>
      <c r="K630" s="23">
        <v>19.381884651634067</v>
      </c>
      <c r="L630" s="23"/>
    </row>
    <row r="631" spans="1:12" x14ac:dyDescent="0.2">
      <c r="A631" s="103" t="str">
        <f t="shared" si="78"/>
        <v>2012_2_2_f60_1</v>
      </c>
      <c r="B631" s="23" t="s">
        <v>56</v>
      </c>
      <c r="C631" s="23">
        <v>2</v>
      </c>
      <c r="D631" s="23" t="s">
        <v>109</v>
      </c>
      <c r="E631" s="23">
        <v>0</v>
      </c>
      <c r="F631" s="23">
        <v>4.2056378249071208E-3</v>
      </c>
      <c r="G631" s="23">
        <v>1.4203236937031235E-2</v>
      </c>
      <c r="H631" s="23">
        <v>1.0869518843243792E-2</v>
      </c>
      <c r="I631" s="23">
        <v>0</v>
      </c>
      <c r="J631" s="23">
        <v>5.3471962616822415</v>
      </c>
      <c r="K631" s="23">
        <v>22.760405192302606</v>
      </c>
      <c r="L631" s="23"/>
    </row>
    <row r="632" spans="1:12" x14ac:dyDescent="0.2">
      <c r="A632" s="103" t="str">
        <f t="shared" si="78"/>
        <v>2012_2_2_f61_1</v>
      </c>
      <c r="B632" s="23" t="s">
        <v>56</v>
      </c>
      <c r="C632" s="23">
        <v>2</v>
      </c>
      <c r="D632" s="23" t="s">
        <v>110</v>
      </c>
      <c r="E632" s="23">
        <v>0</v>
      </c>
      <c r="F632" s="23">
        <v>8.9664371202305719E-4</v>
      </c>
      <c r="G632" s="23">
        <v>2.0509657644812596E-2</v>
      </c>
      <c r="H632" s="23">
        <v>5.7726167911928037E-4</v>
      </c>
      <c r="I632" s="23">
        <v>0</v>
      </c>
      <c r="J632" s="23">
        <v>5.3471962616822397</v>
      </c>
      <c r="K632" s="23">
        <v>-1.4528219669460116</v>
      </c>
      <c r="L632" s="23"/>
    </row>
    <row r="633" spans="1:12" x14ac:dyDescent="0.2">
      <c r="A633" s="103" t="str">
        <f t="shared" si="78"/>
        <v>2012_2_2_f61_2</v>
      </c>
      <c r="B633" s="23" t="s">
        <v>56</v>
      </c>
      <c r="C633" s="23">
        <v>2</v>
      </c>
      <c r="D633" s="23" t="s">
        <v>111</v>
      </c>
      <c r="E633" s="23">
        <v>0</v>
      </c>
      <c r="F633" s="23">
        <v>3.0177818949051931E-3</v>
      </c>
      <c r="G633" s="23">
        <v>1.2578140482974207E-2</v>
      </c>
      <c r="H633" s="23">
        <v>6.3876406580755376E-3</v>
      </c>
      <c r="I633" s="23">
        <v>0</v>
      </c>
      <c r="J633" s="23">
        <v>5.3471962616822406</v>
      </c>
      <c r="K633" s="23">
        <v>15.32899265537081</v>
      </c>
      <c r="L633" s="23"/>
    </row>
    <row r="634" spans="1:12" x14ac:dyDescent="0.2">
      <c r="A634" s="103" t="str">
        <f t="shared" si="78"/>
        <v>2012_2_2_f9_1</v>
      </c>
      <c r="B634" s="23" t="s">
        <v>56</v>
      </c>
      <c r="C634" s="23">
        <v>2</v>
      </c>
      <c r="D634" s="23" t="s">
        <v>4</v>
      </c>
      <c r="E634" s="23">
        <v>0</v>
      </c>
      <c r="F634" s="23">
        <v>0</v>
      </c>
      <c r="G634" s="23">
        <v>1.6278130064059069E-2</v>
      </c>
      <c r="H634" s="23">
        <v>2.2077541115505465E-2</v>
      </c>
      <c r="I634" s="23">
        <v>0</v>
      </c>
      <c r="J634" s="23">
        <v>5.4093457943925216</v>
      </c>
      <c r="K634" s="23">
        <v>57.560043760277424</v>
      </c>
      <c r="L634" s="23"/>
    </row>
    <row r="635" spans="1:12" x14ac:dyDescent="0.2">
      <c r="A635" s="103" t="str">
        <f t="shared" si="78"/>
        <v>2012_2_2_f9_2</v>
      </c>
      <c r="B635" s="23" t="s">
        <v>56</v>
      </c>
      <c r="C635" s="23">
        <v>2</v>
      </c>
      <c r="D635" s="23" t="s">
        <v>5</v>
      </c>
      <c r="E635" s="23">
        <v>0</v>
      </c>
      <c r="F635" s="23">
        <v>0</v>
      </c>
      <c r="G635" s="23">
        <v>3.298681274939734E-2</v>
      </c>
      <c r="H635" s="23">
        <v>6.3319054379198372E-3</v>
      </c>
      <c r="I635" s="23">
        <v>0</v>
      </c>
      <c r="J635" s="23">
        <v>5.4593457943925214</v>
      </c>
      <c r="K635" s="23">
        <v>16.104048478269785</v>
      </c>
      <c r="L635" s="23"/>
    </row>
    <row r="636" spans="1:12" x14ac:dyDescent="0.2">
      <c r="A636" s="103" t="str">
        <f t="shared" si="78"/>
        <v>2012_2_2_f9_3</v>
      </c>
      <c r="B636" s="23" t="s">
        <v>56</v>
      </c>
      <c r="C636" s="23">
        <v>2</v>
      </c>
      <c r="D636" s="23" t="s">
        <v>6</v>
      </c>
      <c r="E636" s="23">
        <v>0</v>
      </c>
      <c r="F636" s="23">
        <v>0</v>
      </c>
      <c r="G636" s="23">
        <v>5.6114698613310395E-3</v>
      </c>
      <c r="H636" s="23">
        <v>2.294535177240533E-2</v>
      </c>
      <c r="I636" s="23">
        <v>2.4052399048192562E-4</v>
      </c>
      <c r="J636" s="23">
        <v>5.2350467289719598</v>
      </c>
      <c r="K636" s="23">
        <v>81.349163423130918</v>
      </c>
      <c r="L636" s="23"/>
    </row>
    <row r="637" spans="1:12" x14ac:dyDescent="0.2">
      <c r="A637" s="103" t="str">
        <f t="shared" si="78"/>
        <v>2012_2_2_f9_4</v>
      </c>
      <c r="B637" s="23" t="s">
        <v>56</v>
      </c>
      <c r="C637" s="23">
        <v>2</v>
      </c>
      <c r="D637" s="23" t="s">
        <v>7</v>
      </c>
      <c r="E637" s="23">
        <v>0</v>
      </c>
      <c r="F637" s="23">
        <v>7.6770388891530552E-4</v>
      </c>
      <c r="G637" s="23">
        <v>1.1233174914939623E-2</v>
      </c>
      <c r="H637" s="23">
        <v>2.7599022486896898E-3</v>
      </c>
      <c r="I637" s="23">
        <v>0</v>
      </c>
      <c r="J637" s="23">
        <v>4.07289719626168</v>
      </c>
      <c r="K637" s="23">
        <v>13.496564664719745</v>
      </c>
      <c r="L637" s="23"/>
    </row>
    <row r="638" spans="1:12" x14ac:dyDescent="0.2">
      <c r="A638" s="103" t="str">
        <f t="shared" si="78"/>
        <v>2012_2_2_InEI</v>
      </c>
      <c r="B638" s="23" t="s">
        <v>56</v>
      </c>
      <c r="C638" s="23">
        <v>2</v>
      </c>
      <c r="D638" s="23" t="s">
        <v>107</v>
      </c>
      <c r="E638" s="23">
        <v>0</v>
      </c>
      <c r="F638" s="23">
        <v>0</v>
      </c>
      <c r="G638" s="23">
        <v>4.3552453177381971E-4</v>
      </c>
      <c r="H638" s="23">
        <v>2.2174981355361302E-4</v>
      </c>
      <c r="I638" s="23">
        <v>0</v>
      </c>
      <c r="J638" s="23">
        <v>5.4402882470629983</v>
      </c>
      <c r="K638" s="23">
        <v>33.737786227324065</v>
      </c>
      <c r="L638" s="23"/>
    </row>
    <row r="639" spans="1:12" x14ac:dyDescent="0.2">
      <c r="A639" s="103" t="str">
        <f t="shared" si="78"/>
        <v>2012_2_2_InIN</v>
      </c>
      <c r="B639" s="23" t="s">
        <v>56</v>
      </c>
      <c r="C639" s="23">
        <v>2</v>
      </c>
      <c r="D639" s="23" t="s">
        <v>113</v>
      </c>
      <c r="E639" s="23">
        <v>0</v>
      </c>
      <c r="F639" s="23">
        <v>5.0973348408792385E-6</v>
      </c>
      <c r="G639" s="23">
        <v>8.8302962560822182E-5</v>
      </c>
      <c r="H639" s="23">
        <v>1.5130826378072234E-4</v>
      </c>
      <c r="I639" s="23">
        <v>1.2437558853185776E-6</v>
      </c>
      <c r="J639" s="23">
        <v>4.7173993690602245</v>
      </c>
      <c r="K639" s="23">
        <v>60.458239419441774</v>
      </c>
      <c r="L639" s="23"/>
    </row>
    <row r="640" spans="1:12" x14ac:dyDescent="0.2">
      <c r="A640" s="103" t="str">
        <f t="shared" si="78"/>
        <v>2012_2_2_lagE</v>
      </c>
      <c r="B640" s="23" t="s">
        <v>56</v>
      </c>
      <c r="C640" s="23">
        <v>2</v>
      </c>
      <c r="D640" s="23" t="s">
        <v>226</v>
      </c>
      <c r="E640" s="23">
        <v>0</v>
      </c>
      <c r="F640" s="23">
        <v>0</v>
      </c>
      <c r="G640" s="23">
        <v>4.7341262881285691E-4</v>
      </c>
      <c r="H640" s="23">
        <v>1.6788816359986541E-4</v>
      </c>
      <c r="I640" s="23">
        <v>2.0933991338986402E-5</v>
      </c>
      <c r="J640" s="23">
        <v>5.4712306997334759</v>
      </c>
      <c r="K640" s="23">
        <v>31.673985031339274</v>
      </c>
      <c r="L640" s="23"/>
    </row>
    <row r="641" spans="1:12" x14ac:dyDescent="0.2">
      <c r="A641" s="103" t="str">
        <f t="shared" si="78"/>
        <v>2012_2_2_lagI</v>
      </c>
      <c r="B641" s="23" t="s">
        <v>56</v>
      </c>
      <c r="C641" s="23">
        <v>2</v>
      </c>
      <c r="D641" s="23" t="s">
        <v>227</v>
      </c>
      <c r="E641" s="23">
        <v>0</v>
      </c>
      <c r="F641" s="23">
        <v>2.1954134443821235E-6</v>
      </c>
      <c r="G641" s="23">
        <v>1.6728043838818525E-4</v>
      </c>
      <c r="H641" s="23">
        <v>6.9881223270138764E-5</v>
      </c>
      <c r="I641" s="23">
        <v>9.4971633615333401E-6</v>
      </c>
      <c r="J641" s="23">
        <v>4.7555251229770761</v>
      </c>
      <c r="K641" s="23">
        <v>34.831689861404271</v>
      </c>
      <c r="L641" s="23"/>
    </row>
    <row r="642" spans="1:12" x14ac:dyDescent="0.2">
      <c r="A642" s="103" t="str">
        <f t="shared" si="78"/>
        <v>2012_2_3_f12_3</v>
      </c>
      <c r="B642" s="23" t="s">
        <v>56</v>
      </c>
      <c r="C642" s="23">
        <v>3</v>
      </c>
      <c r="D642" s="23" t="s">
        <v>3</v>
      </c>
      <c r="E642" s="23">
        <v>0</v>
      </c>
      <c r="F642" s="23">
        <v>0.18606196704344935</v>
      </c>
      <c r="G642" s="23">
        <v>1.9934948660207672</v>
      </c>
      <c r="H642" s="23">
        <v>0.60864678773570746</v>
      </c>
      <c r="I642" s="23">
        <v>0</v>
      </c>
      <c r="J642" s="23">
        <v>130.92705328959585</v>
      </c>
      <c r="K642" s="23">
        <v>15.156167847275812</v>
      </c>
      <c r="L642" s="23"/>
    </row>
    <row r="643" spans="1:12" x14ac:dyDescent="0.2">
      <c r="A643" s="103" t="str">
        <f t="shared" ref="A643:A706" si="79">CONCATENATE(B643,"_",C643,"_",D643)</f>
        <v>2012_2_3_f4_1</v>
      </c>
      <c r="B643" s="23" t="s">
        <v>56</v>
      </c>
      <c r="C643" s="23">
        <v>3</v>
      </c>
      <c r="D643" s="23" t="s">
        <v>43</v>
      </c>
      <c r="E643" s="23">
        <v>0</v>
      </c>
      <c r="F643" s="23">
        <v>0</v>
      </c>
      <c r="G643" s="23">
        <v>0.43809703890654361</v>
      </c>
      <c r="H643" s="23">
        <v>1.1270404037396724</v>
      </c>
      <c r="I643" s="23">
        <v>0.10825962302759705</v>
      </c>
      <c r="J643" s="23">
        <v>134.94200656062384</v>
      </c>
      <c r="K643" s="23">
        <v>80.289351365264068</v>
      </c>
      <c r="L643" s="23"/>
    </row>
    <row r="644" spans="1:12" x14ac:dyDescent="0.2">
      <c r="A644" s="103" t="str">
        <f t="shared" si="79"/>
        <v>2012_2_3_f4_2</v>
      </c>
      <c r="B644" s="23" t="s">
        <v>56</v>
      </c>
      <c r="C644" s="23">
        <v>3</v>
      </c>
      <c r="D644" s="23" t="s">
        <v>44</v>
      </c>
      <c r="E644" s="23">
        <v>0</v>
      </c>
      <c r="F644" s="23">
        <v>0</v>
      </c>
      <c r="G644" s="23">
        <v>0.54214573093105911</v>
      </c>
      <c r="H644" s="23">
        <v>1.4733649949980767</v>
      </c>
      <c r="I644" s="23">
        <v>6.8553937484386054E-2</v>
      </c>
      <c r="J644" s="23">
        <v>137.34200656062382</v>
      </c>
      <c r="K644" s="23">
        <v>77.275571062609458</v>
      </c>
      <c r="L644" s="23"/>
    </row>
    <row r="645" spans="1:12" x14ac:dyDescent="0.2">
      <c r="A645" s="103" t="str">
        <f t="shared" si="79"/>
        <v>2012_2_3_f4_3</v>
      </c>
      <c r="B645" s="23" t="s">
        <v>56</v>
      </c>
      <c r="C645" s="23">
        <v>3</v>
      </c>
      <c r="D645" s="23" t="s">
        <v>100</v>
      </c>
      <c r="E645" s="23">
        <v>0</v>
      </c>
      <c r="F645" s="23">
        <v>1.4942728022025434E-2</v>
      </c>
      <c r="G645" s="23">
        <v>0.26466269095082967</v>
      </c>
      <c r="H645" s="23">
        <v>1.8522413411621441</v>
      </c>
      <c r="I645" s="23">
        <v>0.66947687266331601</v>
      </c>
      <c r="J645" s="23">
        <v>130.28219347651165</v>
      </c>
      <c r="K645" s="23">
        <v>113.38398467348485</v>
      </c>
      <c r="L645" s="23"/>
    </row>
    <row r="646" spans="1:12" x14ac:dyDescent="0.2">
      <c r="A646" s="103" t="str">
        <f t="shared" si="79"/>
        <v>2012_2_3_f4_4</v>
      </c>
      <c r="B646" s="23" t="s">
        <v>56</v>
      </c>
      <c r="C646" s="23">
        <v>3</v>
      </c>
      <c r="D646" s="23" t="s">
        <v>102</v>
      </c>
      <c r="E646" s="23">
        <v>0</v>
      </c>
      <c r="F646" s="23">
        <v>0.20103242099008431</v>
      </c>
      <c r="G646" s="23">
        <v>1.401573169965594</v>
      </c>
      <c r="H646" s="23">
        <v>0.73680976869696879</v>
      </c>
      <c r="I646" s="23">
        <v>1.5446747853056497E-3</v>
      </c>
      <c r="J646" s="23">
        <v>121.06724020548371</v>
      </c>
      <c r="K646" s="23">
        <v>23.019047286164955</v>
      </c>
      <c r="L646" s="23"/>
    </row>
    <row r="647" spans="1:12" x14ac:dyDescent="0.2">
      <c r="A647" s="103" t="str">
        <f t="shared" si="79"/>
        <v>2012_2_3_f60_1</v>
      </c>
      <c r="B647" s="23" t="s">
        <v>56</v>
      </c>
      <c r="C647" s="23">
        <v>3</v>
      </c>
      <c r="D647" s="23" t="s">
        <v>109</v>
      </c>
      <c r="E647" s="23">
        <v>0</v>
      </c>
      <c r="F647" s="23">
        <v>9.0370464368428396E-2</v>
      </c>
      <c r="G647" s="23">
        <v>1.7987564153462381</v>
      </c>
      <c r="H647" s="23">
        <v>0.85028865215524796</v>
      </c>
      <c r="I647" s="23">
        <v>4.6391831862774797E-2</v>
      </c>
      <c r="J647" s="23">
        <v>130.71210001856775</v>
      </c>
      <c r="K647" s="23">
        <v>30.60878733444936</v>
      </c>
      <c r="L647" s="23"/>
    </row>
    <row r="648" spans="1:12" x14ac:dyDescent="0.2">
      <c r="A648" s="103" t="str">
        <f t="shared" si="79"/>
        <v>2012_2_3_f61_1</v>
      </c>
      <c r="B648" s="23" t="s">
        <v>56</v>
      </c>
      <c r="C648" s="23">
        <v>3</v>
      </c>
      <c r="D648" s="23" t="s">
        <v>110</v>
      </c>
      <c r="E648" s="23">
        <v>2.7853084264864263E-4</v>
      </c>
      <c r="F648" s="23">
        <v>0.68800783287732936</v>
      </c>
      <c r="G648" s="23">
        <v>1.7080973517052334</v>
      </c>
      <c r="H648" s="23">
        <v>8.5653318820806262E-2</v>
      </c>
      <c r="I648" s="23">
        <v>0</v>
      </c>
      <c r="J648" s="23">
        <v>124.71210001856774</v>
      </c>
      <c r="K648" s="23">
        <v>-24.290998378473837</v>
      </c>
      <c r="L648" s="23"/>
    </row>
    <row r="649" spans="1:12" x14ac:dyDescent="0.2">
      <c r="A649" s="103" t="str">
        <f t="shared" si="79"/>
        <v>2012_2_3_f61_2</v>
      </c>
      <c r="B649" s="23" t="s">
        <v>56</v>
      </c>
      <c r="C649" s="23">
        <v>3</v>
      </c>
      <c r="D649" s="23" t="s">
        <v>111</v>
      </c>
      <c r="E649" s="23">
        <v>4.3302261670442307E-2</v>
      </c>
      <c r="F649" s="23">
        <v>1.0645591110691628</v>
      </c>
      <c r="G649" s="23">
        <v>1.2712120933406312</v>
      </c>
      <c r="H649" s="23">
        <v>9.3846325249749313E-2</v>
      </c>
      <c r="I649" s="23">
        <v>0</v>
      </c>
      <c r="J649" s="23">
        <v>123.71210001856772</v>
      </c>
      <c r="K649" s="23">
        <v>-42.755827053802321</v>
      </c>
      <c r="L649" s="23"/>
    </row>
    <row r="650" spans="1:12" x14ac:dyDescent="0.2">
      <c r="A650" s="103" t="str">
        <f t="shared" si="79"/>
        <v>2012_2_3_f9_1</v>
      </c>
      <c r="B650" s="23" t="s">
        <v>56</v>
      </c>
      <c r="C650" s="23">
        <v>3</v>
      </c>
      <c r="D650" s="23" t="s">
        <v>4</v>
      </c>
      <c r="E650" s="23">
        <v>0</v>
      </c>
      <c r="F650" s="23">
        <v>4.0187077775853106E-2</v>
      </c>
      <c r="G650" s="23">
        <v>0.9060590062900562</v>
      </c>
      <c r="H650" s="23">
        <v>0.70837391595746213</v>
      </c>
      <c r="I650" s="23">
        <v>1.877706565044171E-2</v>
      </c>
      <c r="J650" s="23">
        <v>134.94200656062381</v>
      </c>
      <c r="K650" s="23">
        <v>42.174148859184093</v>
      </c>
      <c r="L650" s="23"/>
    </row>
    <row r="651" spans="1:12" x14ac:dyDescent="0.2">
      <c r="A651" s="103" t="str">
        <f t="shared" si="79"/>
        <v>2012_2_3_f9_2</v>
      </c>
      <c r="B651" s="23" t="s">
        <v>56</v>
      </c>
      <c r="C651" s="23">
        <v>3</v>
      </c>
      <c r="D651" s="23" t="s">
        <v>5</v>
      </c>
      <c r="E651" s="23">
        <v>0</v>
      </c>
      <c r="F651" s="23">
        <v>1.4484782701063428E-2</v>
      </c>
      <c r="G651" s="23">
        <v>1.1782369477385457</v>
      </c>
      <c r="H651" s="23">
        <v>0.87622472721479427</v>
      </c>
      <c r="I651" s="23">
        <v>9.7760835827514492E-3</v>
      </c>
      <c r="J651" s="23">
        <v>137.1420065606238</v>
      </c>
      <c r="K651" s="23">
        <v>42.395851018901794</v>
      </c>
      <c r="L651" s="23"/>
    </row>
    <row r="652" spans="1:12" x14ac:dyDescent="0.2">
      <c r="A652" s="103" t="str">
        <f t="shared" si="79"/>
        <v>2012_2_3_f9_3</v>
      </c>
      <c r="B652" s="23" t="s">
        <v>56</v>
      </c>
      <c r="C652" s="23">
        <v>3</v>
      </c>
      <c r="D652" s="23" t="s">
        <v>6</v>
      </c>
      <c r="E652" s="23">
        <v>0</v>
      </c>
      <c r="F652" s="23">
        <v>1.4942728022025434E-2</v>
      </c>
      <c r="G652" s="23">
        <v>0.79147703421729365</v>
      </c>
      <c r="H652" s="23">
        <v>1.8287643641829485</v>
      </c>
      <c r="I652" s="23">
        <v>0.13567016796323075</v>
      </c>
      <c r="J652" s="23">
        <v>129.28219347651168</v>
      </c>
      <c r="K652" s="23">
        <v>75.253396626177278</v>
      </c>
      <c r="L652" s="23"/>
    </row>
    <row r="653" spans="1:12" x14ac:dyDescent="0.2">
      <c r="A653" s="103" t="str">
        <f t="shared" si="79"/>
        <v>2012_2_3_f9_4</v>
      </c>
      <c r="B653" s="23" t="s">
        <v>56</v>
      </c>
      <c r="C653" s="23">
        <v>3</v>
      </c>
      <c r="D653" s="23" t="s">
        <v>7</v>
      </c>
      <c r="E653" s="23">
        <v>0</v>
      </c>
      <c r="F653" s="23">
        <v>0.50542182411497483</v>
      </c>
      <c r="G653" s="23">
        <v>1.4041728955171808</v>
      </c>
      <c r="H653" s="23">
        <v>0.37520259864937694</v>
      </c>
      <c r="I653" s="23">
        <v>0</v>
      </c>
      <c r="J653" s="23">
        <v>118.65228693445557</v>
      </c>
      <c r="K653" s="23">
        <v>-5.6993775519458261</v>
      </c>
      <c r="L653" s="23"/>
    </row>
    <row r="654" spans="1:12" x14ac:dyDescent="0.2">
      <c r="A654" s="103" t="str">
        <f t="shared" si="79"/>
        <v>2012_2_3_InEI</v>
      </c>
      <c r="B654" s="23" t="s">
        <v>56</v>
      </c>
      <c r="C654" s="23">
        <v>3</v>
      </c>
      <c r="D654" s="23" t="s">
        <v>107</v>
      </c>
      <c r="E654" s="23">
        <v>0</v>
      </c>
      <c r="F654" s="23">
        <v>7.2713768107324195E-4</v>
      </c>
      <c r="G654" s="23">
        <v>3.7464966000665345E-2</v>
      </c>
      <c r="H654" s="23">
        <v>2.749672716667877E-2</v>
      </c>
      <c r="I654" s="23">
        <v>5.1565974581411534E-4</v>
      </c>
      <c r="J654" s="23">
        <v>136.26879753045677</v>
      </c>
      <c r="K654" s="23">
        <v>41.992482273787189</v>
      </c>
      <c r="L654" s="23"/>
    </row>
    <row r="655" spans="1:12" x14ac:dyDescent="0.2">
      <c r="A655" s="103" t="str">
        <f t="shared" si="79"/>
        <v>2012_2_3_InIN</v>
      </c>
      <c r="B655" s="23" t="s">
        <v>56</v>
      </c>
      <c r="C655" s="23">
        <v>3</v>
      </c>
      <c r="D655" s="23" t="s">
        <v>113</v>
      </c>
      <c r="E655" s="23">
        <v>0</v>
      </c>
      <c r="F655" s="23">
        <v>1.7938933807537433E-2</v>
      </c>
      <c r="G655" s="23">
        <v>6.3151159582641558E-2</v>
      </c>
      <c r="H655" s="23">
        <v>7.1292910625915362E-2</v>
      </c>
      <c r="I655" s="23">
        <v>4.344038326769507E-3</v>
      </c>
      <c r="J655" s="23">
        <v>124.79669505804364</v>
      </c>
      <c r="K655" s="23">
        <v>39.586055185161143</v>
      </c>
      <c r="L655" s="23"/>
    </row>
    <row r="656" spans="1:12" x14ac:dyDescent="0.2">
      <c r="A656" s="103" t="str">
        <f t="shared" si="79"/>
        <v>2012_2_3_lagE</v>
      </c>
      <c r="B656" s="23" t="s">
        <v>56</v>
      </c>
      <c r="C656" s="23">
        <v>3</v>
      </c>
      <c r="D656" s="23" t="s">
        <v>226</v>
      </c>
      <c r="E656" s="23">
        <v>0</v>
      </c>
      <c r="F656" s="23">
        <v>0</v>
      </c>
      <c r="G656" s="23">
        <v>1.6609611288436219E-2</v>
      </c>
      <c r="H656" s="23">
        <v>4.6991674086939106E-2</v>
      </c>
      <c r="I656" s="23">
        <v>2.7247055816333912E-3</v>
      </c>
      <c r="J656" s="23">
        <v>136.38623861744165</v>
      </c>
      <c r="K656" s="23">
        <v>79.065664143936033</v>
      </c>
      <c r="L656" s="23"/>
    </row>
    <row r="657" spans="1:12" x14ac:dyDescent="0.2">
      <c r="A657" s="103" t="str">
        <f t="shared" si="79"/>
        <v>2012_2_3_lagI</v>
      </c>
      <c r="B657" s="23" t="s">
        <v>56</v>
      </c>
      <c r="C657" s="23">
        <v>3</v>
      </c>
      <c r="D657" s="23" t="s">
        <v>227</v>
      </c>
      <c r="E657" s="23">
        <v>0</v>
      </c>
      <c r="F657" s="23">
        <v>6.8026402196077525E-3</v>
      </c>
      <c r="G657" s="23">
        <v>5.1869713402408341E-2</v>
      </c>
      <c r="H657" s="23">
        <v>7.8824621252364724E-2</v>
      </c>
      <c r="I657" s="23">
        <v>2.2805828131361189E-2</v>
      </c>
      <c r="J657" s="23">
        <v>126.11507849441311</v>
      </c>
      <c r="K657" s="23">
        <v>73.382146219405627</v>
      </c>
      <c r="L657" s="23"/>
    </row>
    <row r="658" spans="1:12" x14ac:dyDescent="0.2">
      <c r="A658" s="103" t="str">
        <f t="shared" si="79"/>
        <v>2012_2_4_f12_3</v>
      </c>
      <c r="B658" s="23" t="s">
        <v>56</v>
      </c>
      <c r="C658" s="23">
        <v>4</v>
      </c>
      <c r="D658" s="23" t="s">
        <v>3</v>
      </c>
      <c r="E658" s="23">
        <v>0</v>
      </c>
      <c r="F658" s="23">
        <v>4.1585397451067929E-2</v>
      </c>
      <c r="G658" s="23">
        <v>0.7807055409817294</v>
      </c>
      <c r="H658" s="23">
        <v>0.10123397864695509</v>
      </c>
      <c r="I658" s="23">
        <v>0</v>
      </c>
      <c r="J658" s="23">
        <v>39.72088258958965</v>
      </c>
      <c r="K658" s="23">
        <v>6.4587950030086869</v>
      </c>
      <c r="L658" s="23"/>
    </row>
    <row r="659" spans="1:12" x14ac:dyDescent="0.2">
      <c r="A659" s="103" t="str">
        <f t="shared" si="79"/>
        <v>2012_2_4_f4_1</v>
      </c>
      <c r="B659" s="23" t="s">
        <v>56</v>
      </c>
      <c r="C659" s="23">
        <v>4</v>
      </c>
      <c r="D659" s="23" t="s">
        <v>43</v>
      </c>
      <c r="E659" s="23">
        <v>0</v>
      </c>
      <c r="F659" s="23">
        <v>9.7696171834401532E-3</v>
      </c>
      <c r="G659" s="23">
        <v>0.1420876105492698</v>
      </c>
      <c r="H659" s="23">
        <v>0.40159450333838242</v>
      </c>
      <c r="I659" s="23">
        <v>4.294610262728038E-2</v>
      </c>
      <c r="J659" s="23">
        <v>37.667611561552263</v>
      </c>
      <c r="K659" s="23">
        <v>80.100406878927004</v>
      </c>
      <c r="L659" s="23"/>
    </row>
    <row r="660" spans="1:12" x14ac:dyDescent="0.2">
      <c r="A660" s="103" t="str">
        <f t="shared" si="79"/>
        <v>2012_2_4_f4_2</v>
      </c>
      <c r="B660" s="23" t="s">
        <v>56</v>
      </c>
      <c r="C660" s="23">
        <v>4</v>
      </c>
      <c r="D660" s="23" t="s">
        <v>44</v>
      </c>
      <c r="E660" s="23">
        <v>0</v>
      </c>
      <c r="F660" s="23">
        <v>0</v>
      </c>
      <c r="G660" s="23">
        <v>0.21578216570648562</v>
      </c>
      <c r="H660" s="23">
        <v>0.4306626652283963</v>
      </c>
      <c r="I660" s="23">
        <v>5.2905125687992341E-3</v>
      </c>
      <c r="J660" s="23">
        <v>38.867611561552259</v>
      </c>
      <c r="K660" s="23">
        <v>67.702894244449169</v>
      </c>
      <c r="L660" s="23"/>
    </row>
    <row r="661" spans="1:12" x14ac:dyDescent="0.2">
      <c r="A661" s="103" t="str">
        <f t="shared" si="79"/>
        <v>2012_2_4_f4_3</v>
      </c>
      <c r="B661" s="23" t="s">
        <v>56</v>
      </c>
      <c r="C661" s="23">
        <v>4</v>
      </c>
      <c r="D661" s="23" t="s">
        <v>100</v>
      </c>
      <c r="E661" s="23">
        <v>0</v>
      </c>
      <c r="F661" s="23">
        <v>1.1697085811554328E-2</v>
      </c>
      <c r="G661" s="23">
        <v>0.12699355441675847</v>
      </c>
      <c r="H661" s="23">
        <v>0.54003930216307927</v>
      </c>
      <c r="I661" s="23">
        <v>0.21843012027622141</v>
      </c>
      <c r="J661" s="23">
        <v>38.580695673701797</v>
      </c>
      <c r="K661" s="23">
        <v>107.58419785584717</v>
      </c>
      <c r="L661" s="23"/>
    </row>
    <row r="662" spans="1:12" x14ac:dyDescent="0.2">
      <c r="A662" s="103" t="str">
        <f t="shared" si="79"/>
        <v>2012_2_4_f4_4</v>
      </c>
      <c r="B662" s="23" t="s">
        <v>56</v>
      </c>
      <c r="C662" s="23">
        <v>4</v>
      </c>
      <c r="D662" s="23" t="s">
        <v>102</v>
      </c>
      <c r="E662" s="23">
        <v>0</v>
      </c>
      <c r="F662" s="23">
        <v>0.26166858543469385</v>
      </c>
      <c r="G662" s="23">
        <v>0.62639977800831503</v>
      </c>
      <c r="H662" s="23">
        <v>0.4764214825088573</v>
      </c>
      <c r="I662" s="23">
        <v>1.0065289017832568E-3</v>
      </c>
      <c r="J662" s="23">
        <v>33.533966701739182</v>
      </c>
      <c r="K662" s="23">
        <v>15.87451705252329</v>
      </c>
      <c r="L662" s="23"/>
    </row>
    <row r="663" spans="1:12" x14ac:dyDescent="0.2">
      <c r="A663" s="103" t="str">
        <f t="shared" si="79"/>
        <v>2012_2_4_f60_1</v>
      </c>
      <c r="B663" s="23" t="s">
        <v>56</v>
      </c>
      <c r="C663" s="23">
        <v>4</v>
      </c>
      <c r="D663" s="23" t="s">
        <v>109</v>
      </c>
      <c r="E663" s="23">
        <v>0</v>
      </c>
      <c r="F663" s="23">
        <v>2.4200973069299234E-2</v>
      </c>
      <c r="G663" s="23">
        <v>0.65129158222639938</v>
      </c>
      <c r="H663" s="23">
        <v>0.24722556033786336</v>
      </c>
      <c r="I663" s="23">
        <v>0</v>
      </c>
      <c r="J663" s="23">
        <v>39.674153617627027</v>
      </c>
      <c r="K663" s="23">
        <v>24.170392180436352</v>
      </c>
      <c r="L663" s="23"/>
    </row>
    <row r="664" spans="1:12" x14ac:dyDescent="0.2">
      <c r="A664" s="103" t="str">
        <f t="shared" si="79"/>
        <v>2012_2_4_f61_1</v>
      </c>
      <c r="B664" s="23" t="s">
        <v>56</v>
      </c>
      <c r="C664" s="23">
        <v>4</v>
      </c>
      <c r="D664" s="23" t="s">
        <v>110</v>
      </c>
      <c r="E664" s="23">
        <v>0</v>
      </c>
      <c r="F664" s="23">
        <v>0.37720895782956282</v>
      </c>
      <c r="G664" s="23">
        <v>0.97451509941493297</v>
      </c>
      <c r="H664" s="23">
        <v>2.7431782503681636E-2</v>
      </c>
      <c r="I664" s="23">
        <v>0</v>
      </c>
      <c r="J664" s="23">
        <v>34.67415361762702</v>
      </c>
      <c r="K664" s="23">
        <v>-25.361686130390286</v>
      </c>
      <c r="L664" s="23"/>
    </row>
    <row r="665" spans="1:12" x14ac:dyDescent="0.2">
      <c r="A665" s="103" t="str">
        <f t="shared" si="79"/>
        <v>2012_2_4_f61_2</v>
      </c>
      <c r="B665" s="23" t="s">
        <v>56</v>
      </c>
      <c r="C665" s="23">
        <v>4</v>
      </c>
      <c r="D665" s="23" t="s">
        <v>111</v>
      </c>
      <c r="E665" s="23">
        <v>0</v>
      </c>
      <c r="F665" s="23">
        <v>0.83418681827822183</v>
      </c>
      <c r="G665" s="23">
        <v>0.61903965689165119</v>
      </c>
      <c r="H665" s="23">
        <v>0</v>
      </c>
      <c r="I665" s="23">
        <v>0</v>
      </c>
      <c r="J665" s="23">
        <v>35.674153617627027</v>
      </c>
      <c r="K665" s="23">
        <v>-57.402396153064203</v>
      </c>
      <c r="L665" s="23"/>
    </row>
    <row r="666" spans="1:12" x14ac:dyDescent="0.2">
      <c r="A666" s="103" t="str">
        <f t="shared" si="79"/>
        <v>2012_2_4_f9_1</v>
      </c>
      <c r="B666" s="23" t="s">
        <v>56</v>
      </c>
      <c r="C666" s="23">
        <v>4</v>
      </c>
      <c r="D666" s="23" t="s">
        <v>4</v>
      </c>
      <c r="E666" s="23">
        <v>0</v>
      </c>
      <c r="F666" s="23">
        <v>3.5302269184133032E-2</v>
      </c>
      <c r="G666" s="23">
        <v>0.32867995268281702</v>
      </c>
      <c r="H666" s="23">
        <v>0.2324156118314227</v>
      </c>
      <c r="I666" s="23">
        <v>0</v>
      </c>
      <c r="J666" s="23">
        <v>37.667611561552263</v>
      </c>
      <c r="K666" s="23">
        <v>33.050646985914348</v>
      </c>
      <c r="L666" s="23"/>
    </row>
    <row r="667" spans="1:12" x14ac:dyDescent="0.2">
      <c r="A667" s="103" t="str">
        <f t="shared" si="79"/>
        <v>2012_2_4_f9_2</v>
      </c>
      <c r="B667" s="23" t="s">
        <v>56</v>
      </c>
      <c r="C667" s="23">
        <v>4</v>
      </c>
      <c r="D667" s="23" t="s">
        <v>5</v>
      </c>
      <c r="E667" s="23">
        <v>0</v>
      </c>
      <c r="F667" s="23">
        <v>0</v>
      </c>
      <c r="G667" s="23">
        <v>0.40729147269095745</v>
      </c>
      <c r="H667" s="23">
        <v>0.21966252919686843</v>
      </c>
      <c r="I667" s="23">
        <v>0</v>
      </c>
      <c r="J667" s="23">
        <v>37.767611561552258</v>
      </c>
      <c r="K667" s="23">
        <v>35.036466556627907</v>
      </c>
      <c r="L667" s="23"/>
    </row>
    <row r="668" spans="1:12" x14ac:dyDescent="0.2">
      <c r="A668" s="103" t="str">
        <f t="shared" si="79"/>
        <v>2012_2_4_f9_3</v>
      </c>
      <c r="B668" s="23" t="s">
        <v>56</v>
      </c>
      <c r="C668" s="23">
        <v>4</v>
      </c>
      <c r="D668" s="23" t="s">
        <v>6</v>
      </c>
      <c r="E668" s="23">
        <v>0</v>
      </c>
      <c r="F668" s="23">
        <v>4.3042073692648654E-2</v>
      </c>
      <c r="G668" s="23">
        <v>0.23451459833168611</v>
      </c>
      <c r="H668" s="23">
        <v>0.59485213912352075</v>
      </c>
      <c r="I668" s="23">
        <v>2.4751251519757912E-2</v>
      </c>
      <c r="J668" s="23">
        <v>38.58069567370179</v>
      </c>
      <c r="K668" s="23">
        <v>67.02400089928733</v>
      </c>
      <c r="L668" s="23"/>
    </row>
    <row r="669" spans="1:12" x14ac:dyDescent="0.2">
      <c r="A669" s="103" t="str">
        <f t="shared" si="79"/>
        <v>2012_2_4_f9_4</v>
      </c>
      <c r="B669" s="23" t="s">
        <v>56</v>
      </c>
      <c r="C669" s="23">
        <v>4</v>
      </c>
      <c r="D669" s="23" t="s">
        <v>7</v>
      </c>
      <c r="E669" s="23">
        <v>0</v>
      </c>
      <c r="F669" s="23">
        <v>0.29646833303889475</v>
      </c>
      <c r="G669" s="23">
        <v>0.93248623563681932</v>
      </c>
      <c r="H669" s="23">
        <v>0.12812821373398275</v>
      </c>
      <c r="I669" s="23">
        <v>0</v>
      </c>
      <c r="J669" s="23">
        <v>33.387237729776565</v>
      </c>
      <c r="K669" s="23">
        <v>-12.40455788599718</v>
      </c>
      <c r="L669" s="23"/>
    </row>
    <row r="670" spans="1:12" x14ac:dyDescent="0.2">
      <c r="A670" s="103" t="str">
        <f t="shared" si="79"/>
        <v>2012_2_4_InEI</v>
      </c>
      <c r="B670" s="23" t="s">
        <v>56</v>
      </c>
      <c r="C670" s="23">
        <v>4</v>
      </c>
      <c r="D670" s="23" t="s">
        <v>107</v>
      </c>
      <c r="E670" s="23">
        <v>0</v>
      </c>
      <c r="F670" s="23">
        <v>6.9487319211883726E-4</v>
      </c>
      <c r="G670" s="23">
        <v>1.1972954385451238E-2</v>
      </c>
      <c r="H670" s="23">
        <v>8.0790636242007788E-3</v>
      </c>
      <c r="I670" s="23">
        <v>0</v>
      </c>
      <c r="J670" s="23">
        <v>37.737363298368805</v>
      </c>
      <c r="K670" s="23">
        <v>35.591792332972098</v>
      </c>
      <c r="L670" s="23"/>
    </row>
    <row r="671" spans="1:12" x14ac:dyDescent="0.2">
      <c r="A671" s="103" t="str">
        <f t="shared" si="79"/>
        <v>2012_2_4_InIN</v>
      </c>
      <c r="B671" s="23" t="s">
        <v>56</v>
      </c>
      <c r="C671" s="23">
        <v>4</v>
      </c>
      <c r="D671" s="23" t="s">
        <v>113</v>
      </c>
      <c r="E671" s="23">
        <v>0</v>
      </c>
      <c r="F671" s="23">
        <v>1.5241705721247807E-2</v>
      </c>
      <c r="G671" s="23">
        <v>5.5467824607774559E-2</v>
      </c>
      <c r="H671" s="23">
        <v>2.8155362518035298E-2</v>
      </c>
      <c r="I671" s="23">
        <v>5.24986905017743E-4</v>
      </c>
      <c r="J671" s="23">
        <v>36.24470154485136</v>
      </c>
      <c r="K671" s="23">
        <v>14.049348526887009</v>
      </c>
      <c r="L671" s="23"/>
    </row>
    <row r="672" spans="1:12" x14ac:dyDescent="0.2">
      <c r="A672" s="103" t="str">
        <f t="shared" si="79"/>
        <v>2012_2_4_lagE</v>
      </c>
      <c r="B672" s="23" t="s">
        <v>56</v>
      </c>
      <c r="C672" s="23">
        <v>4</v>
      </c>
      <c r="D672" s="23" t="s">
        <v>226</v>
      </c>
      <c r="E672" s="23">
        <v>0</v>
      </c>
      <c r="F672" s="23">
        <v>1.5777008308228433E-4</v>
      </c>
      <c r="G672" s="23">
        <v>5.3644495910870303E-3</v>
      </c>
      <c r="H672" s="23">
        <v>1.4793889854253971E-2</v>
      </c>
      <c r="I672" s="23">
        <v>8.309769166423757E-4</v>
      </c>
      <c r="J672" s="23">
        <v>38.504632403350811</v>
      </c>
      <c r="K672" s="23">
        <v>77.070066587160227</v>
      </c>
      <c r="L672" s="23"/>
    </row>
    <row r="673" spans="1:12" x14ac:dyDescent="0.2">
      <c r="A673" s="103" t="str">
        <f t="shared" si="79"/>
        <v>2012_2_4_lagI</v>
      </c>
      <c r="B673" s="23" t="s">
        <v>56</v>
      </c>
      <c r="C673" s="23">
        <v>4</v>
      </c>
      <c r="D673" s="23" t="s">
        <v>227</v>
      </c>
      <c r="E673" s="23">
        <v>0</v>
      </c>
      <c r="F673" s="23">
        <v>1.2722615106627476E-2</v>
      </c>
      <c r="G673" s="23">
        <v>3.6344401777928879E-2</v>
      </c>
      <c r="H673" s="23">
        <v>4.206733462640655E-2</v>
      </c>
      <c r="I673" s="23">
        <v>8.6874488024546049E-3</v>
      </c>
      <c r="J673" s="23">
        <v>36.333751641440415</v>
      </c>
      <c r="K673" s="23">
        <v>46.803019959567365</v>
      </c>
      <c r="L673" s="23"/>
    </row>
    <row r="674" spans="1:12" x14ac:dyDescent="0.2">
      <c r="A674" s="103" t="str">
        <f t="shared" si="79"/>
        <v>2012_2_5_f12_3</v>
      </c>
      <c r="B674" s="23" t="s">
        <v>56</v>
      </c>
      <c r="C674" s="23">
        <v>5</v>
      </c>
      <c r="D674" s="23" t="s">
        <v>3</v>
      </c>
      <c r="E674" s="23">
        <v>0</v>
      </c>
      <c r="F674" s="23">
        <v>0.37587080048954336</v>
      </c>
      <c r="G674" s="23">
        <v>3.5548730519420082</v>
      </c>
      <c r="H674" s="23">
        <v>2.0480380480028466</v>
      </c>
      <c r="I674" s="23">
        <v>0.26727983207063161</v>
      </c>
      <c r="J674" s="23">
        <v>191.56564956365645</v>
      </c>
      <c r="K674" s="23">
        <v>35.329892757392614</v>
      </c>
      <c r="L674" s="23"/>
    </row>
    <row r="675" spans="1:12" x14ac:dyDescent="0.2">
      <c r="A675" s="103" t="str">
        <f t="shared" si="79"/>
        <v>2012_2_5_f4_1</v>
      </c>
      <c r="B675" s="23" t="s">
        <v>56</v>
      </c>
      <c r="C675" s="23">
        <v>5</v>
      </c>
      <c r="D675" s="23" t="s">
        <v>43</v>
      </c>
      <c r="E675" s="23">
        <v>1.3130088342283042E-2</v>
      </c>
      <c r="F675" s="23">
        <v>2.0474623246145851E-2</v>
      </c>
      <c r="G675" s="23">
        <v>0.36967565738670666</v>
      </c>
      <c r="H675" s="23">
        <v>1.121103060679236</v>
      </c>
      <c r="I675" s="23">
        <v>0.20348952827454908</v>
      </c>
      <c r="J675" s="23">
        <v>197.55256545150712</v>
      </c>
      <c r="K675" s="23">
        <v>85.732420922497042</v>
      </c>
      <c r="L675" s="23"/>
    </row>
    <row r="676" spans="1:12" x14ac:dyDescent="0.2">
      <c r="A676" s="103" t="str">
        <f t="shared" si="79"/>
        <v>2012_2_5_f4_2</v>
      </c>
      <c r="B676" s="23" t="s">
        <v>56</v>
      </c>
      <c r="C676" s="23">
        <v>5</v>
      </c>
      <c r="D676" s="23" t="s">
        <v>44</v>
      </c>
      <c r="E676" s="23">
        <v>1.2485302686480383E-2</v>
      </c>
      <c r="F676" s="23">
        <v>1.7888477687720058E-2</v>
      </c>
      <c r="G676" s="23">
        <v>0.45059910441703482</v>
      </c>
      <c r="H676" s="23">
        <v>1.9429118503354315</v>
      </c>
      <c r="I676" s="23">
        <v>0.50105354403821267</v>
      </c>
      <c r="J676" s="23">
        <v>207.95256545150716</v>
      </c>
      <c r="K676" s="23">
        <v>99.221234035057734</v>
      </c>
      <c r="L676" s="23"/>
    </row>
    <row r="677" spans="1:12" x14ac:dyDescent="0.2">
      <c r="A677" s="103" t="str">
        <f t="shared" si="79"/>
        <v>2012_2_5_f4_3</v>
      </c>
      <c r="B677" s="23" t="s">
        <v>56</v>
      </c>
      <c r="C677" s="23">
        <v>5</v>
      </c>
      <c r="D677" s="23" t="s">
        <v>100</v>
      </c>
      <c r="E677" s="23">
        <v>0</v>
      </c>
      <c r="F677" s="23">
        <v>5.3455966414126317E-2</v>
      </c>
      <c r="G677" s="23">
        <v>0.79191013201033245</v>
      </c>
      <c r="H677" s="23">
        <v>3.5172884900156962</v>
      </c>
      <c r="I677" s="23">
        <v>1.4816279584573238</v>
      </c>
      <c r="J677" s="23">
        <v>182.00490190010527</v>
      </c>
      <c r="K677" s="23">
        <v>109.97224020129089</v>
      </c>
      <c r="L677" s="23"/>
    </row>
    <row r="678" spans="1:12" x14ac:dyDescent="0.2">
      <c r="A678" s="103" t="str">
        <f t="shared" si="79"/>
        <v>2012_2_5_f4_4</v>
      </c>
      <c r="B678" s="23" t="s">
        <v>56</v>
      </c>
      <c r="C678" s="23">
        <v>5</v>
      </c>
      <c r="D678" s="23" t="s">
        <v>102</v>
      </c>
      <c r="E678" s="23">
        <v>0</v>
      </c>
      <c r="F678" s="23">
        <v>1.4335945333679949</v>
      </c>
      <c r="G678" s="23">
        <v>7.0215246205646338</v>
      </c>
      <c r="H678" s="23">
        <v>5.5654943232953675</v>
      </c>
      <c r="I678" s="23">
        <v>0.3399258084075707</v>
      </c>
      <c r="J678" s="23">
        <v>169.81798601225469</v>
      </c>
      <c r="K678" s="23">
        <v>33.50675981615516</v>
      </c>
      <c r="L678" s="23"/>
    </row>
    <row r="679" spans="1:12" x14ac:dyDescent="0.2">
      <c r="A679" s="103" t="str">
        <f t="shared" si="79"/>
        <v>2012_2_5_f60_1</v>
      </c>
      <c r="B679" s="23" t="s">
        <v>56</v>
      </c>
      <c r="C679" s="23">
        <v>5</v>
      </c>
      <c r="D679" s="23" t="s">
        <v>109</v>
      </c>
      <c r="E679" s="23">
        <v>2.094075743805807E-2</v>
      </c>
      <c r="F679" s="23">
        <v>0.13205080160705995</v>
      </c>
      <c r="G679" s="23">
        <v>3.0056521071367124</v>
      </c>
      <c r="H679" s="23">
        <v>2.7637108635902186</v>
      </c>
      <c r="I679" s="23">
        <v>0.37419176489888423</v>
      </c>
      <c r="J679" s="23">
        <v>192.37873367580605</v>
      </c>
      <c r="K679" s="23">
        <v>53.015763256279968</v>
      </c>
      <c r="L679" s="23"/>
    </row>
    <row r="680" spans="1:12" x14ac:dyDescent="0.2">
      <c r="A680" s="103" t="str">
        <f t="shared" si="79"/>
        <v>2012_2_5_f61_1</v>
      </c>
      <c r="B680" s="23" t="s">
        <v>56</v>
      </c>
      <c r="C680" s="23">
        <v>5</v>
      </c>
      <c r="D680" s="23" t="s">
        <v>110</v>
      </c>
      <c r="E680" s="23">
        <v>0</v>
      </c>
      <c r="F680" s="23">
        <v>2.8226970879036397</v>
      </c>
      <c r="G680" s="23">
        <v>10.387483161931083</v>
      </c>
      <c r="H680" s="23">
        <v>1.7982420799190881</v>
      </c>
      <c r="I680" s="23">
        <v>0</v>
      </c>
      <c r="J680" s="23">
        <v>178.37873367580605</v>
      </c>
      <c r="K680" s="23">
        <v>-6.8258674061536491</v>
      </c>
      <c r="L680" s="23"/>
    </row>
    <row r="681" spans="1:12" x14ac:dyDescent="0.2">
      <c r="A681" s="103" t="str">
        <f t="shared" si="79"/>
        <v>2012_2_5_f61_2</v>
      </c>
      <c r="B681" s="23" t="s">
        <v>56</v>
      </c>
      <c r="C681" s="23">
        <v>5</v>
      </c>
      <c r="D681" s="23" t="s">
        <v>111</v>
      </c>
      <c r="E681" s="23">
        <v>1.2998105990269989E-2</v>
      </c>
      <c r="F681" s="23">
        <v>6.349915824279857</v>
      </c>
      <c r="G681" s="23">
        <v>7.7462251521854357</v>
      </c>
      <c r="H681" s="23">
        <v>0.89928324729825082</v>
      </c>
      <c r="I681" s="23">
        <v>0</v>
      </c>
      <c r="J681" s="23">
        <v>178.37873367580605</v>
      </c>
      <c r="K681" s="23">
        <v>-36.490369664670681</v>
      </c>
      <c r="L681" s="23"/>
    </row>
    <row r="682" spans="1:12" x14ac:dyDescent="0.2">
      <c r="A682" s="103" t="str">
        <f t="shared" si="79"/>
        <v>2012_2_5_f9_1</v>
      </c>
      <c r="B682" s="23" t="s">
        <v>56</v>
      </c>
      <c r="C682" s="23">
        <v>5</v>
      </c>
      <c r="D682" s="23" t="s">
        <v>4</v>
      </c>
      <c r="E682" s="23">
        <v>0</v>
      </c>
      <c r="F682" s="23">
        <v>7.580114325307466E-2</v>
      </c>
      <c r="G682" s="23">
        <v>0.83639665266642793</v>
      </c>
      <c r="H682" s="23">
        <v>0.74562492816219894</v>
      </c>
      <c r="I682" s="23">
        <v>4.1053178589987874E-2</v>
      </c>
      <c r="J682" s="23">
        <v>194.55256545150715</v>
      </c>
      <c r="K682" s="23">
        <v>44.2604513317658</v>
      </c>
      <c r="L682" s="23"/>
    </row>
    <row r="683" spans="1:12" x14ac:dyDescent="0.2">
      <c r="A683" s="103" t="str">
        <f t="shared" si="79"/>
        <v>2012_2_5_f9_2</v>
      </c>
      <c r="B683" s="23" t="s">
        <v>56</v>
      </c>
      <c r="C683" s="23">
        <v>5</v>
      </c>
      <c r="D683" s="23" t="s">
        <v>5</v>
      </c>
      <c r="E683" s="23">
        <v>0</v>
      </c>
      <c r="F683" s="23">
        <v>0.14025360193895872</v>
      </c>
      <c r="G683" s="23">
        <v>1.2062801330073865</v>
      </c>
      <c r="H683" s="23">
        <v>1.5085311124722776</v>
      </c>
      <c r="I683" s="23">
        <v>5.366543306316017E-2</v>
      </c>
      <c r="J683" s="23">
        <v>206.75256545150717</v>
      </c>
      <c r="K683" s="23">
        <v>50.730326787646639</v>
      </c>
      <c r="L683" s="23"/>
    </row>
    <row r="684" spans="1:12" x14ac:dyDescent="0.2">
      <c r="A684" s="103" t="str">
        <f t="shared" si="79"/>
        <v>2012_2_5_f9_3</v>
      </c>
      <c r="B684" s="23" t="s">
        <v>56</v>
      </c>
      <c r="C684" s="23">
        <v>5</v>
      </c>
      <c r="D684" s="23" t="s">
        <v>6</v>
      </c>
      <c r="E684" s="23">
        <v>0</v>
      </c>
      <c r="F684" s="23">
        <v>0.16036789924237896</v>
      </c>
      <c r="G684" s="23">
        <v>2.0224957311497311</v>
      </c>
      <c r="H684" s="23">
        <v>3.0113859895184696</v>
      </c>
      <c r="I684" s="23">
        <v>0.56608178802156472</v>
      </c>
      <c r="J684" s="23">
        <v>180.00490190010521</v>
      </c>
      <c r="K684" s="23">
        <v>69.148480950840124</v>
      </c>
      <c r="L684" s="23"/>
    </row>
    <row r="685" spans="1:12" x14ac:dyDescent="0.2">
      <c r="A685" s="103" t="str">
        <f t="shared" si="79"/>
        <v>2012_2_5_f9_4</v>
      </c>
      <c r="B685" s="23" t="s">
        <v>56</v>
      </c>
      <c r="C685" s="23">
        <v>5</v>
      </c>
      <c r="D685" s="23" t="s">
        <v>7</v>
      </c>
      <c r="E685" s="23">
        <v>1.2998105990269989E-2</v>
      </c>
      <c r="F685" s="23">
        <v>3.6453553029669354</v>
      </c>
      <c r="G685" s="23">
        <v>6.8055680220357146</v>
      </c>
      <c r="H685" s="23">
        <v>4.0265587228050652</v>
      </c>
      <c r="I685" s="23">
        <v>0.16942102722174768</v>
      </c>
      <c r="J685" s="23">
        <v>172.43107012440421</v>
      </c>
      <c r="K685" s="23">
        <v>4.7343379312793399</v>
      </c>
      <c r="L685" s="23"/>
    </row>
    <row r="686" spans="1:12" x14ac:dyDescent="0.2">
      <c r="A686" s="103" t="str">
        <f t="shared" si="79"/>
        <v>2012_2_5_InEI</v>
      </c>
      <c r="B686" s="23" t="s">
        <v>56</v>
      </c>
      <c r="C686" s="23">
        <v>5</v>
      </c>
      <c r="D686" s="23" t="s">
        <v>107</v>
      </c>
      <c r="E686" s="23">
        <v>0</v>
      </c>
      <c r="F686" s="23">
        <v>2.5207163601916114E-3</v>
      </c>
      <c r="G686" s="23">
        <v>2.4768962575824279E-2</v>
      </c>
      <c r="H686" s="23">
        <v>2.6294688242750431E-2</v>
      </c>
      <c r="I686" s="23">
        <v>1.2529772575081343E-3</v>
      </c>
      <c r="J686" s="23">
        <v>203.31304002146214</v>
      </c>
      <c r="K686" s="23">
        <v>47.92341180582612</v>
      </c>
      <c r="L686" s="23"/>
    </row>
    <row r="687" spans="1:12" x14ac:dyDescent="0.2">
      <c r="A687" s="103" t="str">
        <f t="shared" si="79"/>
        <v>2012_2_5_InIN</v>
      </c>
      <c r="B687" s="23" t="s">
        <v>56</v>
      </c>
      <c r="C687" s="23">
        <v>5</v>
      </c>
      <c r="D687" s="23" t="s">
        <v>113</v>
      </c>
      <c r="E687" s="23">
        <v>2.20570472015353E-4</v>
      </c>
      <c r="F687" s="23">
        <v>0.39705384064226934</v>
      </c>
      <c r="G687" s="23">
        <v>0.79963879662754711</v>
      </c>
      <c r="H687" s="23">
        <v>0.67129760466775978</v>
      </c>
      <c r="I687" s="23">
        <v>7.7877077159700756E-2</v>
      </c>
      <c r="J687" s="23">
        <v>176.72971142299889</v>
      </c>
      <c r="K687" s="23">
        <v>22.072835440948698</v>
      </c>
      <c r="L687" s="23"/>
    </row>
    <row r="688" spans="1:12" x14ac:dyDescent="0.2">
      <c r="A688" s="103" t="str">
        <f t="shared" si="79"/>
        <v>2012_2_5_lagE</v>
      </c>
      <c r="B688" s="23" t="s">
        <v>56</v>
      </c>
      <c r="C688" s="23">
        <v>5</v>
      </c>
      <c r="D688" s="23" t="s">
        <v>226</v>
      </c>
      <c r="E688" s="23">
        <v>3.2807412877822683E-4</v>
      </c>
      <c r="F688" s="23">
        <v>4.3309357690145928E-4</v>
      </c>
      <c r="G688" s="23">
        <v>9.6700320013950996E-3</v>
      </c>
      <c r="H688" s="23">
        <v>3.6622412555033554E-2</v>
      </c>
      <c r="I688" s="23">
        <v>8.3047573616206148E-3</v>
      </c>
      <c r="J688" s="23">
        <v>205.41761044222264</v>
      </c>
      <c r="K688" s="23">
        <v>94.191150856195534</v>
      </c>
      <c r="L688" s="23"/>
    </row>
    <row r="689" spans="1:12" x14ac:dyDescent="0.2">
      <c r="A689" s="103" t="str">
        <f t="shared" si="79"/>
        <v>2012_2_5_lagI</v>
      </c>
      <c r="B689" s="23" t="s">
        <v>56</v>
      </c>
      <c r="C689" s="23">
        <v>5</v>
      </c>
      <c r="D689" s="23" t="s">
        <v>227</v>
      </c>
      <c r="E689" s="23">
        <v>0</v>
      </c>
      <c r="F689" s="23">
        <v>0.15674633421581965</v>
      </c>
      <c r="G689" s="23">
        <v>0.70490678579150312</v>
      </c>
      <c r="H689" s="23">
        <v>0.88607627417420043</v>
      </c>
      <c r="I689" s="23">
        <v>0.17292922321013901</v>
      </c>
      <c r="J689" s="23">
        <v>175.6956163888446</v>
      </c>
      <c r="K689" s="23">
        <v>55.980192244617186</v>
      </c>
      <c r="L689" s="23"/>
    </row>
    <row r="690" spans="1:12" x14ac:dyDescent="0.2">
      <c r="A690" s="103" t="str">
        <f t="shared" si="79"/>
        <v>2012_2_6_f12_3</v>
      </c>
      <c r="B690" s="23" t="s">
        <v>56</v>
      </c>
      <c r="C690" s="23">
        <v>6</v>
      </c>
      <c r="D690" s="23" t="s">
        <v>3</v>
      </c>
      <c r="E690" s="23">
        <v>0</v>
      </c>
      <c r="F690" s="23">
        <v>0.13748151443003673</v>
      </c>
      <c r="G690" s="23">
        <v>0.54257873136099255</v>
      </c>
      <c r="H690" s="23">
        <v>0.19926721111414969</v>
      </c>
      <c r="I690" s="23">
        <v>0</v>
      </c>
      <c r="J690" s="23">
        <v>69.306542056074761</v>
      </c>
      <c r="K690" s="23">
        <v>7.0264719017838582</v>
      </c>
      <c r="L690" s="23"/>
    </row>
    <row r="691" spans="1:12" x14ac:dyDescent="0.2">
      <c r="A691" s="103" t="str">
        <f t="shared" si="79"/>
        <v>2012_2_6_f4_1</v>
      </c>
      <c r="B691" s="23" t="s">
        <v>56</v>
      </c>
      <c r="C691" s="23">
        <v>6</v>
      </c>
      <c r="D691" s="23" t="s">
        <v>43</v>
      </c>
      <c r="E691" s="23">
        <v>0</v>
      </c>
      <c r="F691" s="23">
        <v>3.1733933829897802E-2</v>
      </c>
      <c r="G691" s="23">
        <v>0.18840587264918379</v>
      </c>
      <c r="H691" s="23">
        <v>0.77946026539919133</v>
      </c>
      <c r="I691" s="23">
        <v>5.4441607806887046E-2</v>
      </c>
      <c r="J691" s="23">
        <v>67.318691588785029</v>
      </c>
      <c r="K691" s="23">
        <v>81.269039326692962</v>
      </c>
      <c r="L691" s="23"/>
    </row>
    <row r="692" spans="1:12" x14ac:dyDescent="0.2">
      <c r="A692" s="103" t="str">
        <f t="shared" si="79"/>
        <v>2012_2_6_f4_2</v>
      </c>
      <c r="B692" s="23" t="s">
        <v>56</v>
      </c>
      <c r="C692" s="23">
        <v>6</v>
      </c>
      <c r="D692" s="23" t="s">
        <v>44</v>
      </c>
      <c r="E692" s="23">
        <v>0</v>
      </c>
      <c r="F692" s="23">
        <v>0</v>
      </c>
      <c r="G692" s="23">
        <v>0.29580293356356419</v>
      </c>
      <c r="H692" s="23">
        <v>0.61629346127451068</v>
      </c>
      <c r="I692" s="23">
        <v>8.3624467903908373E-2</v>
      </c>
      <c r="J692" s="23">
        <v>71.518691588785032</v>
      </c>
      <c r="K692" s="23">
        <v>78.690969166261524</v>
      </c>
      <c r="L692" s="23"/>
    </row>
    <row r="693" spans="1:12" x14ac:dyDescent="0.2">
      <c r="A693" s="103" t="str">
        <f t="shared" si="79"/>
        <v>2012_2_6_f4_3</v>
      </c>
      <c r="B693" s="23" t="s">
        <v>56</v>
      </c>
      <c r="C693" s="23">
        <v>6</v>
      </c>
      <c r="D693" s="23" t="s">
        <v>100</v>
      </c>
      <c r="E693" s="23">
        <v>0</v>
      </c>
      <c r="F693" s="23">
        <v>0</v>
      </c>
      <c r="G693" s="23">
        <v>0.10546083116485735</v>
      </c>
      <c r="H693" s="23">
        <v>0.4354053104262719</v>
      </c>
      <c r="I693" s="23">
        <v>0.26933879617000278</v>
      </c>
      <c r="J693" s="23">
        <v>65.970093457943918</v>
      </c>
      <c r="K693" s="23">
        <v>120.22672997501043</v>
      </c>
      <c r="L693" s="23"/>
    </row>
    <row r="694" spans="1:12" x14ac:dyDescent="0.2">
      <c r="A694" s="103" t="str">
        <f t="shared" si="79"/>
        <v>2012_2_6_f4_4</v>
      </c>
      <c r="B694" s="23" t="s">
        <v>56</v>
      </c>
      <c r="C694" s="23">
        <v>6</v>
      </c>
      <c r="D694" s="23" t="s">
        <v>102</v>
      </c>
      <c r="E694" s="23">
        <v>0</v>
      </c>
      <c r="F694" s="23">
        <v>4.1270843391391546E-2</v>
      </c>
      <c r="G694" s="23">
        <v>0.303906165128355</v>
      </c>
      <c r="H694" s="23">
        <v>0.21391470674086285</v>
      </c>
      <c r="I694" s="23">
        <v>9.0861793516496137E-3</v>
      </c>
      <c r="J694" s="23">
        <v>64.857943925233641</v>
      </c>
      <c r="K694" s="23">
        <v>33.583886994228983</v>
      </c>
      <c r="L694" s="23"/>
    </row>
    <row r="695" spans="1:12" x14ac:dyDescent="0.2">
      <c r="A695" s="103" t="str">
        <f t="shared" si="79"/>
        <v>2012_2_6_f60_1</v>
      </c>
      <c r="B695" s="23" t="s">
        <v>56</v>
      </c>
      <c r="C695" s="23">
        <v>6</v>
      </c>
      <c r="D695" s="23" t="s">
        <v>109</v>
      </c>
      <c r="E695" s="23">
        <v>0</v>
      </c>
      <c r="F695" s="23">
        <v>8.8034522445368107E-2</v>
      </c>
      <c r="G695" s="23">
        <v>0.43612206453694402</v>
      </c>
      <c r="H695" s="23">
        <v>0.34545131600685841</v>
      </c>
      <c r="I695" s="23">
        <v>0</v>
      </c>
      <c r="J695" s="23">
        <v>68.194392523364471</v>
      </c>
      <c r="K695" s="23">
        <v>29.601478169259</v>
      </c>
      <c r="L695" s="23"/>
    </row>
    <row r="696" spans="1:12" x14ac:dyDescent="0.2">
      <c r="A696" s="103" t="str">
        <f t="shared" si="79"/>
        <v>2012_2_6_f61_1</v>
      </c>
      <c r="B696" s="23" t="s">
        <v>56</v>
      </c>
      <c r="C696" s="23">
        <v>6</v>
      </c>
      <c r="D696" s="23" t="s">
        <v>110</v>
      </c>
      <c r="E696" s="23">
        <v>1.9051509637167157E-2</v>
      </c>
      <c r="F696" s="23">
        <v>0.14455480011897867</v>
      </c>
      <c r="G696" s="23">
        <v>0.40361951263870571</v>
      </c>
      <c r="H696" s="23">
        <v>5.509812094937195E-2</v>
      </c>
      <c r="I696" s="23">
        <v>0</v>
      </c>
      <c r="J696" s="23">
        <v>66.194392523364471</v>
      </c>
      <c r="K696" s="23">
        <v>-20.497314912626539</v>
      </c>
      <c r="L696" s="23"/>
    </row>
    <row r="697" spans="1:12" x14ac:dyDescent="0.2">
      <c r="A697" s="103" t="str">
        <f t="shared" si="79"/>
        <v>2012_2_6_f61_2</v>
      </c>
      <c r="B697" s="23" t="s">
        <v>56</v>
      </c>
      <c r="C697" s="23">
        <v>6</v>
      </c>
      <c r="D697" s="23" t="s">
        <v>111</v>
      </c>
      <c r="E697" s="23">
        <v>1.9051509637167157E-2</v>
      </c>
      <c r="F697" s="23">
        <v>0.15083439510563174</v>
      </c>
      <c r="G697" s="23">
        <v>0.42282092566645224</v>
      </c>
      <c r="H697" s="23">
        <v>2.8335871058788577E-2</v>
      </c>
      <c r="I697" s="23">
        <v>0</v>
      </c>
      <c r="J697" s="23">
        <v>65.194392523364471</v>
      </c>
      <c r="K697" s="23">
        <v>-25.859984014230047</v>
      </c>
      <c r="L697" s="23"/>
    </row>
    <row r="698" spans="1:12" x14ac:dyDescent="0.2">
      <c r="A698" s="103" t="str">
        <f t="shared" si="79"/>
        <v>2012_2_6_f9_1</v>
      </c>
      <c r="B698" s="23" t="s">
        <v>56</v>
      </c>
      <c r="C698" s="23">
        <v>6</v>
      </c>
      <c r="D698" s="23" t="s">
        <v>4</v>
      </c>
      <c r="E698" s="23">
        <v>0</v>
      </c>
      <c r="F698" s="23">
        <v>2.483977134938507E-2</v>
      </c>
      <c r="G698" s="23">
        <v>0.47155054710050481</v>
      </c>
      <c r="H698" s="23">
        <v>0.50797181853649997</v>
      </c>
      <c r="I698" s="23">
        <v>4.9679542698770139E-2</v>
      </c>
      <c r="J698" s="23">
        <v>67.318691588785029</v>
      </c>
      <c r="K698" s="23">
        <v>55.262628016630607</v>
      </c>
      <c r="L698" s="23"/>
    </row>
    <row r="699" spans="1:12" x14ac:dyDescent="0.2">
      <c r="A699" s="103" t="str">
        <f t="shared" si="79"/>
        <v>2012_2_6_f9_2</v>
      </c>
      <c r="B699" s="23" t="s">
        <v>56</v>
      </c>
      <c r="C699" s="23">
        <v>6</v>
      </c>
      <c r="D699" s="23" t="s">
        <v>5</v>
      </c>
      <c r="E699" s="23">
        <v>0</v>
      </c>
      <c r="F699" s="23">
        <v>3.9684336167297059E-2</v>
      </c>
      <c r="G699" s="23">
        <v>0.48730110994204823</v>
      </c>
      <c r="H699" s="23">
        <v>0.44822929907849801</v>
      </c>
      <c r="I699" s="23">
        <v>2.3657969638196323E-2</v>
      </c>
      <c r="J699" s="23">
        <v>71.418691588785023</v>
      </c>
      <c r="K699" s="23">
        <v>45.637536737299392</v>
      </c>
      <c r="L699" s="23"/>
    </row>
    <row r="700" spans="1:12" x14ac:dyDescent="0.2">
      <c r="A700" s="103" t="str">
        <f t="shared" si="79"/>
        <v>2012_2_6_f9_3</v>
      </c>
      <c r="B700" s="23" t="s">
        <v>56</v>
      </c>
      <c r="C700" s="23">
        <v>6</v>
      </c>
      <c r="D700" s="23" t="s">
        <v>6</v>
      </c>
      <c r="E700" s="23">
        <v>0</v>
      </c>
      <c r="F700" s="23">
        <v>5.9695272068686139E-3</v>
      </c>
      <c r="G700" s="23">
        <v>0.27405432198788154</v>
      </c>
      <c r="H700" s="23">
        <v>0.48710651695876406</v>
      </c>
      <c r="I700" s="23">
        <v>6.4185343655543056E-2</v>
      </c>
      <c r="J700" s="23">
        <v>66.970093457943904</v>
      </c>
      <c r="K700" s="23">
        <v>73.31843604916088</v>
      </c>
      <c r="L700" s="23"/>
    </row>
    <row r="701" spans="1:12" x14ac:dyDescent="0.2">
      <c r="A701" s="103" t="str">
        <f t="shared" si="79"/>
        <v>2012_2_6_f9_4</v>
      </c>
      <c r="B701" s="23" t="s">
        <v>56</v>
      </c>
      <c r="C701" s="23">
        <v>6</v>
      </c>
      <c r="D701" s="23" t="s">
        <v>7</v>
      </c>
      <c r="E701" s="23">
        <v>0</v>
      </c>
      <c r="F701" s="23">
        <v>6.5668791599579224E-2</v>
      </c>
      <c r="G701" s="23">
        <v>0.33427074725052752</v>
      </c>
      <c r="H701" s="23">
        <v>0.16096077001543457</v>
      </c>
      <c r="I701" s="23">
        <v>4.9392802763025961E-3</v>
      </c>
      <c r="J701" s="23">
        <v>64.645794392523356</v>
      </c>
      <c r="K701" s="23">
        <v>18.586634973343394</v>
      </c>
      <c r="L701" s="23"/>
    </row>
    <row r="702" spans="1:12" x14ac:dyDescent="0.2">
      <c r="A702" s="103" t="str">
        <f t="shared" si="79"/>
        <v>2012_2_6_InEI</v>
      </c>
      <c r="B702" s="23" t="s">
        <v>56</v>
      </c>
      <c r="C702" s="23">
        <v>6</v>
      </c>
      <c r="D702" s="23" t="s">
        <v>107</v>
      </c>
      <c r="E702" s="23">
        <v>0</v>
      </c>
      <c r="F702" s="23">
        <v>1.3481599812726044E-3</v>
      </c>
      <c r="G702" s="23">
        <v>1.8409857797581964E-2</v>
      </c>
      <c r="H702" s="23">
        <v>1.7769640910593614E-2</v>
      </c>
      <c r="I702" s="23">
        <v>1.7783518389958772E-3</v>
      </c>
      <c r="J702" s="23">
        <v>69.379198762110704</v>
      </c>
      <c r="K702" s="23">
        <v>50.827301826664439</v>
      </c>
      <c r="L702" s="23"/>
    </row>
    <row r="703" spans="1:12" x14ac:dyDescent="0.2">
      <c r="A703" s="103" t="str">
        <f t="shared" si="79"/>
        <v>2012_2_6_InIN</v>
      </c>
      <c r="B703" s="23" t="s">
        <v>56</v>
      </c>
      <c r="C703" s="23">
        <v>6</v>
      </c>
      <c r="D703" s="23" t="s">
        <v>113</v>
      </c>
      <c r="E703" s="23">
        <v>0</v>
      </c>
      <c r="F703" s="23">
        <v>1.2628457465620787E-3</v>
      </c>
      <c r="G703" s="23">
        <v>1.0038965099443971E-2</v>
      </c>
      <c r="H703" s="23">
        <v>9.9253951228903386E-3</v>
      </c>
      <c r="I703" s="23">
        <v>1.3236353228095049E-3</v>
      </c>
      <c r="J703" s="23">
        <v>66.062702190258491</v>
      </c>
      <c r="K703" s="23">
        <v>50.152541431378786</v>
      </c>
      <c r="L703" s="23"/>
    </row>
    <row r="704" spans="1:12" x14ac:dyDescent="0.2">
      <c r="A704" s="103" t="str">
        <f t="shared" si="79"/>
        <v>2012_2_6_lagE</v>
      </c>
      <c r="B704" s="23" t="s">
        <v>56</v>
      </c>
      <c r="C704" s="23">
        <v>6</v>
      </c>
      <c r="D704" s="23" t="s">
        <v>226</v>
      </c>
      <c r="E704" s="23">
        <v>0</v>
      </c>
      <c r="F704" s="23">
        <v>6.3230953109533097E-4</v>
      </c>
      <c r="G704" s="23">
        <v>8.8570508785366375E-3</v>
      </c>
      <c r="H704" s="23">
        <v>2.6910238278400157E-2</v>
      </c>
      <c r="I704" s="23">
        <v>2.9058259324254302E-3</v>
      </c>
      <c r="J704" s="23">
        <v>69.394434971600177</v>
      </c>
      <c r="K704" s="23">
        <v>81.641607798466097</v>
      </c>
      <c r="L704" s="23"/>
    </row>
    <row r="705" spans="1:12" x14ac:dyDescent="0.2">
      <c r="A705" s="103" t="str">
        <f t="shared" si="79"/>
        <v>2012_2_6_lagI</v>
      </c>
      <c r="B705" s="23" t="s">
        <v>56</v>
      </c>
      <c r="C705" s="23">
        <v>6</v>
      </c>
      <c r="D705" s="23" t="s">
        <v>227</v>
      </c>
      <c r="E705" s="23">
        <v>0</v>
      </c>
      <c r="F705" s="23">
        <v>8.0593572948691155E-4</v>
      </c>
      <c r="G705" s="23">
        <v>6.8489042022311037E-3</v>
      </c>
      <c r="H705" s="23">
        <v>9.7245511038965959E-3</v>
      </c>
      <c r="I705" s="23">
        <v>4.7908026276496044E-3</v>
      </c>
      <c r="J705" s="23">
        <v>65.623703259526167</v>
      </c>
      <c r="K705" s="23">
        <v>83.446364568134442</v>
      </c>
      <c r="L705" s="23"/>
    </row>
    <row r="706" spans="1:12" x14ac:dyDescent="0.2">
      <c r="A706" s="103" t="str">
        <f t="shared" si="79"/>
        <v>2012_2_7_f12_3</v>
      </c>
      <c r="B706" s="23" t="s">
        <v>56</v>
      </c>
      <c r="C706" s="23">
        <v>7</v>
      </c>
      <c r="D706" s="23" t="s">
        <v>3</v>
      </c>
      <c r="E706" s="23">
        <v>1.2194151940442434E-2</v>
      </c>
      <c r="F706" s="23">
        <v>2.8915429094214781E-2</v>
      </c>
      <c r="G706" s="23">
        <v>8.8556742343386105E-2</v>
      </c>
      <c r="H706" s="23">
        <v>1.9364522850377736E-2</v>
      </c>
      <c r="I706" s="23">
        <v>0</v>
      </c>
      <c r="J706" s="23">
        <v>45.739719626168224</v>
      </c>
      <c r="K706" s="23">
        <v>-22.773278810148437</v>
      </c>
      <c r="L706" s="23"/>
    </row>
    <row r="707" spans="1:12" x14ac:dyDescent="0.2">
      <c r="A707" s="103" t="str">
        <f t="shared" ref="A707:A770" si="80">CONCATENATE(B707,"_",C707,"_",D707)</f>
        <v>2012_2_7_f4_1</v>
      </c>
      <c r="B707" s="23" t="s">
        <v>56</v>
      </c>
      <c r="C707" s="23">
        <v>7</v>
      </c>
      <c r="D707" s="23" t="s">
        <v>43</v>
      </c>
      <c r="E707" s="23">
        <v>0</v>
      </c>
      <c r="F707" s="23">
        <v>2.4943703447081241E-3</v>
      </c>
      <c r="G707" s="23">
        <v>0.10902669695051569</v>
      </c>
      <c r="H707" s="23">
        <v>0.1437839701737543</v>
      </c>
      <c r="I707" s="23">
        <v>2.209089687572343E-2</v>
      </c>
      <c r="J707" s="23">
        <v>47.942056074766363</v>
      </c>
      <c r="K707" s="23">
        <v>66.861612091985478</v>
      </c>
      <c r="L707" s="23"/>
    </row>
    <row r="708" spans="1:12" x14ac:dyDescent="0.2">
      <c r="A708" s="103" t="str">
        <f t="shared" si="80"/>
        <v>2012_2_7_f4_2</v>
      </c>
      <c r="B708" s="23" t="s">
        <v>56</v>
      </c>
      <c r="C708" s="23">
        <v>7</v>
      </c>
      <c r="D708" s="23" t="s">
        <v>44</v>
      </c>
      <c r="E708" s="23">
        <v>0</v>
      </c>
      <c r="F708" s="23">
        <v>7.6926559339683528E-3</v>
      </c>
      <c r="G708" s="23">
        <v>0.2538543048750011</v>
      </c>
      <c r="H708" s="23">
        <v>0.2268691084167628</v>
      </c>
      <c r="I708" s="23">
        <v>1.3994111597202583E-2</v>
      </c>
      <c r="J708" s="23">
        <v>50.042056074766371</v>
      </c>
      <c r="K708" s="23">
        <v>49.19579361874203</v>
      </c>
      <c r="L708" s="23"/>
    </row>
    <row r="709" spans="1:12" x14ac:dyDescent="0.2">
      <c r="A709" s="103" t="str">
        <f t="shared" si="80"/>
        <v>2012_2_7_f4_3</v>
      </c>
      <c r="B709" s="23" t="s">
        <v>56</v>
      </c>
      <c r="C709" s="23">
        <v>7</v>
      </c>
      <c r="D709" s="23" t="s">
        <v>100</v>
      </c>
      <c r="E709" s="23">
        <v>0</v>
      </c>
      <c r="F709" s="23">
        <v>0</v>
      </c>
      <c r="G709" s="23">
        <v>4.3144603923594781E-2</v>
      </c>
      <c r="H709" s="23">
        <v>7.8899805507528453E-2</v>
      </c>
      <c r="I709" s="23">
        <v>1.3618699613043756E-2</v>
      </c>
      <c r="J709" s="23">
        <v>41.98271028037383</v>
      </c>
      <c r="K709" s="23">
        <v>78.235863442479058</v>
      </c>
      <c r="L709" s="23"/>
    </row>
    <row r="710" spans="1:12" x14ac:dyDescent="0.2">
      <c r="A710" s="103" t="str">
        <f t="shared" si="80"/>
        <v>2012_2_7_f4_4</v>
      </c>
      <c r="B710" s="23" t="s">
        <v>56</v>
      </c>
      <c r="C710" s="23">
        <v>7</v>
      </c>
      <c r="D710" s="23" t="s">
        <v>102</v>
      </c>
      <c r="E710" s="23">
        <v>0</v>
      </c>
      <c r="F710" s="23">
        <v>3.9180005199242404E-3</v>
      </c>
      <c r="G710" s="23">
        <v>1.7568614901695097E-2</v>
      </c>
      <c r="H710" s="23">
        <v>3.4935229865170232E-3</v>
      </c>
      <c r="I710" s="23">
        <v>1.0256182430239737E-4</v>
      </c>
      <c r="J710" s="23">
        <v>34.730373831775694</v>
      </c>
      <c r="K710" s="23">
        <v>-0.87452261028395251</v>
      </c>
      <c r="L710" s="23"/>
    </row>
    <row r="711" spans="1:12" x14ac:dyDescent="0.2">
      <c r="A711" s="103" t="str">
        <f t="shared" si="80"/>
        <v>2012_2_7_f60_1</v>
      </c>
      <c r="B711" s="23" t="s">
        <v>56</v>
      </c>
      <c r="C711" s="23">
        <v>7</v>
      </c>
      <c r="D711" s="23" t="s">
        <v>109</v>
      </c>
      <c r="E711" s="23">
        <v>0</v>
      </c>
      <c r="F711" s="23">
        <v>2.8354931475525993E-2</v>
      </c>
      <c r="G711" s="23">
        <v>7.5970848235322352E-2</v>
      </c>
      <c r="H711" s="23">
        <v>4.4765507661019707E-2</v>
      </c>
      <c r="I711" s="23">
        <v>2.9738353758188972E-4</v>
      </c>
      <c r="J711" s="23">
        <v>46.487383177570088</v>
      </c>
      <c r="K711" s="23">
        <v>11.383288409443759</v>
      </c>
      <c r="L711" s="23"/>
    </row>
    <row r="712" spans="1:12" x14ac:dyDescent="0.2">
      <c r="A712" s="103" t="str">
        <f t="shared" si="80"/>
        <v>2012_2_7_f61_1</v>
      </c>
      <c r="B712" s="23" t="s">
        <v>56</v>
      </c>
      <c r="C712" s="23">
        <v>7</v>
      </c>
      <c r="D712" s="23" t="s">
        <v>110</v>
      </c>
      <c r="E712" s="23">
        <v>0</v>
      </c>
      <c r="F712" s="23">
        <v>3.7703184345074191E-3</v>
      </c>
      <c r="G712" s="23">
        <v>2.4385939277152578E-2</v>
      </c>
      <c r="H712" s="23">
        <v>2.0512364860479475E-4</v>
      </c>
      <c r="I712" s="23">
        <v>0</v>
      </c>
      <c r="J712" s="23">
        <v>38.487383177570074</v>
      </c>
      <c r="K712" s="23">
        <v>-12.570596405778659</v>
      </c>
      <c r="L712" s="23"/>
    </row>
    <row r="713" spans="1:12" x14ac:dyDescent="0.2">
      <c r="A713" s="103" t="str">
        <f t="shared" si="80"/>
        <v>2012_2_7_f61_2</v>
      </c>
      <c r="B713" s="23" t="s">
        <v>56</v>
      </c>
      <c r="C713" s="23">
        <v>7</v>
      </c>
      <c r="D713" s="23" t="s">
        <v>111</v>
      </c>
      <c r="E713" s="23">
        <v>0</v>
      </c>
      <c r="F713" s="23">
        <v>1.0372800951273938E-2</v>
      </c>
      <c r="G713" s="23">
        <v>1.7988580408990873E-2</v>
      </c>
      <c r="H713" s="23">
        <v>0</v>
      </c>
      <c r="I713" s="23">
        <v>0</v>
      </c>
      <c r="J713" s="23">
        <v>38.487383177570081</v>
      </c>
      <c r="K713" s="23">
        <v>-36.573680313775405</v>
      </c>
      <c r="L713" s="23"/>
    </row>
    <row r="714" spans="1:12" x14ac:dyDescent="0.2">
      <c r="A714" s="103" t="str">
        <f t="shared" si="80"/>
        <v>2012_2_7_f9_1</v>
      </c>
      <c r="B714" s="23" t="s">
        <v>56</v>
      </c>
      <c r="C714" s="23">
        <v>7</v>
      </c>
      <c r="D714" s="23" t="s">
        <v>4</v>
      </c>
      <c r="E714" s="23">
        <v>0</v>
      </c>
      <c r="F714" s="23">
        <v>6.7209423176857793E-3</v>
      </c>
      <c r="G714" s="23">
        <v>0.19117674770240442</v>
      </c>
      <c r="H714" s="23">
        <v>7.606848510063767E-2</v>
      </c>
      <c r="I714" s="23">
        <v>0</v>
      </c>
      <c r="J714" s="23">
        <v>46.942056074766349</v>
      </c>
      <c r="K714" s="23">
        <v>25.312446966269732</v>
      </c>
      <c r="L714" s="23"/>
    </row>
    <row r="715" spans="1:12" x14ac:dyDescent="0.2">
      <c r="A715" s="103" t="str">
        <f t="shared" si="80"/>
        <v>2012_2_7_f9_2</v>
      </c>
      <c r="B715" s="23" t="s">
        <v>56</v>
      </c>
      <c r="C715" s="23">
        <v>7</v>
      </c>
      <c r="D715" s="23" t="s">
        <v>5</v>
      </c>
      <c r="E715" s="23">
        <v>3.2357997182565295E-3</v>
      </c>
      <c r="F715" s="23">
        <v>1.0668981146515632E-2</v>
      </c>
      <c r="G715" s="23">
        <v>0.34399625522584582</v>
      </c>
      <c r="H715" s="23">
        <v>0.11858989161908623</v>
      </c>
      <c r="I715" s="23">
        <v>0</v>
      </c>
      <c r="J715" s="23">
        <v>47.992056074766353</v>
      </c>
      <c r="K715" s="23">
        <v>21.290921848959986</v>
      </c>
      <c r="L715" s="23"/>
    </row>
    <row r="716" spans="1:12" x14ac:dyDescent="0.2">
      <c r="A716" s="103" t="str">
        <f t="shared" si="80"/>
        <v>2012_2_7_f9_3</v>
      </c>
      <c r="B716" s="23" t="s">
        <v>56</v>
      </c>
      <c r="C716" s="23">
        <v>7</v>
      </c>
      <c r="D716" s="23" t="s">
        <v>6</v>
      </c>
      <c r="E716" s="23">
        <v>0</v>
      </c>
      <c r="F716" s="23">
        <v>1.809083186956496E-3</v>
      </c>
      <c r="G716" s="23">
        <v>8.738922855523161E-2</v>
      </c>
      <c r="H716" s="23">
        <v>4.6017208235390086E-2</v>
      </c>
      <c r="I716" s="23">
        <v>4.4758906658876865E-4</v>
      </c>
      <c r="J716" s="23">
        <v>41.982710280373823</v>
      </c>
      <c r="K716" s="23">
        <v>33.246549853819978</v>
      </c>
      <c r="L716" s="23"/>
    </row>
    <row r="717" spans="1:12" x14ac:dyDescent="0.2">
      <c r="A717" s="103" t="str">
        <f t="shared" si="80"/>
        <v>2012_2_7_f9_4</v>
      </c>
      <c r="B717" s="23" t="s">
        <v>56</v>
      </c>
      <c r="C717" s="23">
        <v>7</v>
      </c>
      <c r="D717" s="23" t="s">
        <v>7</v>
      </c>
      <c r="E717" s="23">
        <v>2.0425595127567127E-3</v>
      </c>
      <c r="F717" s="23">
        <v>2.1079838913726245E-3</v>
      </c>
      <c r="G717" s="23">
        <v>2.0521909531099836E-2</v>
      </c>
      <c r="H717" s="23">
        <v>3.0768547290719206E-4</v>
      </c>
      <c r="I717" s="23">
        <v>0</v>
      </c>
      <c r="J717" s="23">
        <v>34.428037383177561</v>
      </c>
      <c r="K717" s="23">
        <v>-23.560387648060026</v>
      </c>
      <c r="L717" s="23"/>
    </row>
    <row r="718" spans="1:12" x14ac:dyDescent="0.2">
      <c r="A718" s="103" t="str">
        <f t="shared" si="80"/>
        <v>2012_2_7_InEI</v>
      </c>
      <c r="B718" s="23" t="s">
        <v>56</v>
      </c>
      <c r="C718" s="23">
        <v>7</v>
      </c>
      <c r="D718" s="23" t="s">
        <v>107</v>
      </c>
      <c r="E718" s="23">
        <v>7.589324075436098E-6</v>
      </c>
      <c r="F718" s="23">
        <v>5.7091821808484761E-5</v>
      </c>
      <c r="G718" s="23">
        <v>8.294170765991234E-3</v>
      </c>
      <c r="H718" s="23">
        <v>2.8565429577632781E-3</v>
      </c>
      <c r="I718" s="23">
        <v>0</v>
      </c>
      <c r="J718" s="23">
        <v>47.480019759977303</v>
      </c>
      <c r="K718" s="23">
        <v>24.825452158990117</v>
      </c>
      <c r="L718" s="23"/>
    </row>
    <row r="719" spans="1:12" x14ac:dyDescent="0.2">
      <c r="A719" s="103" t="str">
        <f t="shared" si="80"/>
        <v>2012_2_7_InIN</v>
      </c>
      <c r="B719" s="23" t="s">
        <v>56</v>
      </c>
      <c r="C719" s="23">
        <v>7</v>
      </c>
      <c r="D719" s="23" t="s">
        <v>113</v>
      </c>
      <c r="E719" s="23">
        <v>3.1237066198527371E-6</v>
      </c>
      <c r="F719" s="23">
        <v>1.3439088185642937E-5</v>
      </c>
      <c r="G719" s="23">
        <v>5.1615760376526071E-4</v>
      </c>
      <c r="H719" s="23">
        <v>2.7769409283502037E-4</v>
      </c>
      <c r="I719" s="23">
        <v>1.56488540876097E-6</v>
      </c>
      <c r="J719" s="23">
        <v>40.41710402383427</v>
      </c>
      <c r="K719" s="23">
        <v>32.160590488351737</v>
      </c>
      <c r="L719" s="23"/>
    </row>
    <row r="720" spans="1:12" x14ac:dyDescent="0.2">
      <c r="A720" s="103" t="str">
        <f t="shared" si="80"/>
        <v>2012_2_7_lagE</v>
      </c>
      <c r="B720" s="23" t="s">
        <v>56</v>
      </c>
      <c r="C720" s="23">
        <v>7</v>
      </c>
      <c r="D720" s="23" t="s">
        <v>226</v>
      </c>
      <c r="E720" s="23">
        <v>0</v>
      </c>
      <c r="F720" s="23">
        <v>3.7915295554436358E-5</v>
      </c>
      <c r="G720" s="23">
        <v>5.0232607415541955E-3</v>
      </c>
      <c r="H720" s="23">
        <v>5.8699639713709643E-3</v>
      </c>
      <c r="I720" s="23">
        <v>5.7617980120719338E-4</v>
      </c>
      <c r="J720" s="23">
        <v>49.132839412036816</v>
      </c>
      <c r="K720" s="23">
        <v>60.695352121451286</v>
      </c>
      <c r="L720" s="23"/>
    </row>
    <row r="721" spans="1:12" x14ac:dyDescent="0.2">
      <c r="A721" s="103" t="str">
        <f t="shared" si="80"/>
        <v>2012_2_7_lagI</v>
      </c>
      <c r="B721" s="23" t="s">
        <v>56</v>
      </c>
      <c r="C721" s="23">
        <v>7</v>
      </c>
      <c r="D721" s="23" t="s">
        <v>227</v>
      </c>
      <c r="E721" s="23">
        <v>0</v>
      </c>
      <c r="F721" s="23">
        <v>1.5608483518721871E-5</v>
      </c>
      <c r="G721" s="23">
        <v>2.681225449206599E-4</v>
      </c>
      <c r="H721" s="23">
        <v>4.3830294941774717E-4</v>
      </c>
      <c r="I721" s="23">
        <v>9.0231247745010525E-5</v>
      </c>
      <c r="J721" s="23">
        <v>40.461962806660459</v>
      </c>
      <c r="K721" s="23">
        <v>74.256159488044148</v>
      </c>
      <c r="L721" s="23"/>
    </row>
    <row r="722" spans="1:12" x14ac:dyDescent="0.2">
      <c r="A722" s="103" t="str">
        <f t="shared" si="80"/>
        <v>2012_2_8_f12_3</v>
      </c>
      <c r="B722" s="23" t="s">
        <v>56</v>
      </c>
      <c r="C722" s="23">
        <v>8</v>
      </c>
      <c r="D722" s="23" t="s">
        <v>3</v>
      </c>
      <c r="E722" s="23">
        <v>0</v>
      </c>
      <c r="F722" s="23">
        <v>3.6337141596434211E-2</v>
      </c>
      <c r="G722" s="23">
        <v>0.20915272111855082</v>
      </c>
      <c r="H722" s="23">
        <v>7.7920300185079172E-2</v>
      </c>
      <c r="I722" s="23">
        <v>0</v>
      </c>
      <c r="J722" s="23">
        <v>23.562004084916747</v>
      </c>
      <c r="K722" s="23">
        <v>12.857715482952967</v>
      </c>
      <c r="L722" s="23"/>
    </row>
    <row r="723" spans="1:12" x14ac:dyDescent="0.2">
      <c r="A723" s="103" t="str">
        <f t="shared" si="80"/>
        <v>2012_2_8_f4_1</v>
      </c>
      <c r="B723" s="23" t="s">
        <v>56</v>
      </c>
      <c r="C723" s="23">
        <v>8</v>
      </c>
      <c r="D723" s="23" t="s">
        <v>43</v>
      </c>
      <c r="E723" s="23">
        <v>0</v>
      </c>
      <c r="F723" s="23">
        <v>6.6793694786073096E-2</v>
      </c>
      <c r="G723" s="23">
        <v>0.12916163060071778</v>
      </c>
      <c r="H723" s="23">
        <v>0.34605768631317663</v>
      </c>
      <c r="I723" s="23">
        <v>6.3628395803215401E-2</v>
      </c>
      <c r="J723" s="23">
        <v>23.499387262486842</v>
      </c>
      <c r="K723" s="23">
        <v>67.1223562486351</v>
      </c>
      <c r="L723" s="23"/>
    </row>
    <row r="724" spans="1:12" x14ac:dyDescent="0.2">
      <c r="A724" s="103" t="str">
        <f t="shared" si="80"/>
        <v>2012_2_8_f4_2</v>
      </c>
      <c r="B724" s="23" t="s">
        <v>56</v>
      </c>
      <c r="C724" s="23">
        <v>8</v>
      </c>
      <c r="D724" s="23" t="s">
        <v>44</v>
      </c>
      <c r="E724" s="23">
        <v>0</v>
      </c>
      <c r="F724" s="23">
        <v>2.8475000852294173E-2</v>
      </c>
      <c r="G724" s="23">
        <v>0.21195525989204536</v>
      </c>
      <c r="H724" s="23">
        <v>0.21026991831680528</v>
      </c>
      <c r="I724" s="23">
        <v>4.6492985030633996E-2</v>
      </c>
      <c r="J724" s="23">
        <v>25.699387262486844</v>
      </c>
      <c r="K724" s="23">
        <v>55.266425078011785</v>
      </c>
      <c r="L724" s="23"/>
    </row>
    <row r="725" spans="1:12" x14ac:dyDescent="0.2">
      <c r="A725" s="103" t="str">
        <f t="shared" si="80"/>
        <v>2012_2_8_f4_3</v>
      </c>
      <c r="B725" s="23" t="s">
        <v>56</v>
      </c>
      <c r="C725" s="23">
        <v>8</v>
      </c>
      <c r="D725" s="23" t="s">
        <v>100</v>
      </c>
      <c r="E725" s="23">
        <v>0</v>
      </c>
      <c r="F725" s="23">
        <v>2.240289316450236E-2</v>
      </c>
      <c r="G725" s="23">
        <v>0.11584015217280594</v>
      </c>
      <c r="H725" s="23">
        <v>0.15565505990913275</v>
      </c>
      <c r="I725" s="23">
        <v>6.0915986227921331E-3</v>
      </c>
      <c r="J725" s="23">
        <v>22.449854552206471</v>
      </c>
      <c r="K725" s="23">
        <v>48.480118522204535</v>
      </c>
      <c r="L725" s="23"/>
    </row>
    <row r="726" spans="1:12" x14ac:dyDescent="0.2">
      <c r="A726" s="103" t="str">
        <f t="shared" si="80"/>
        <v>2012_2_8_f4_4</v>
      </c>
      <c r="B726" s="23" t="s">
        <v>56</v>
      </c>
      <c r="C726" s="23">
        <v>8</v>
      </c>
      <c r="D726" s="23" t="s">
        <v>102</v>
      </c>
      <c r="E726" s="23">
        <v>0</v>
      </c>
      <c r="F726" s="23">
        <v>7.0382887065027669E-2</v>
      </c>
      <c r="G726" s="23">
        <v>0.11048594868299161</v>
      </c>
      <c r="H726" s="23">
        <v>7.4411273395846633E-2</v>
      </c>
      <c r="I726" s="23">
        <v>3.1167688062116018E-4</v>
      </c>
      <c r="J726" s="23">
        <v>20.412471374636375</v>
      </c>
      <c r="K726" s="23">
        <v>1.8199881007191769</v>
      </c>
      <c r="L726" s="23"/>
    </row>
    <row r="727" spans="1:12" x14ac:dyDescent="0.2">
      <c r="A727" s="103" t="str">
        <f t="shared" si="80"/>
        <v>2012_2_8_f60_1</v>
      </c>
      <c r="B727" s="23" t="s">
        <v>56</v>
      </c>
      <c r="C727" s="23">
        <v>8</v>
      </c>
      <c r="D727" s="23" t="s">
        <v>109</v>
      </c>
      <c r="E727" s="23">
        <v>0</v>
      </c>
      <c r="F727" s="23">
        <v>2.2742081786611919E-2</v>
      </c>
      <c r="G727" s="23">
        <v>0.16172166812405492</v>
      </c>
      <c r="H727" s="23">
        <v>0.11620433120278548</v>
      </c>
      <c r="I727" s="23">
        <v>2.693799211262618E-2</v>
      </c>
      <c r="J727" s="23">
        <v>24.524620907346659</v>
      </c>
      <c r="K727" s="23">
        <v>44.974207037898509</v>
      </c>
      <c r="L727" s="23"/>
    </row>
    <row r="728" spans="1:12" x14ac:dyDescent="0.2">
      <c r="A728" s="103" t="str">
        <f t="shared" si="80"/>
        <v>2012_2_8_f61_1</v>
      </c>
      <c r="B728" s="23" t="s">
        <v>56</v>
      </c>
      <c r="C728" s="23">
        <v>8</v>
      </c>
      <c r="D728" s="23" t="s">
        <v>110</v>
      </c>
      <c r="E728" s="23">
        <v>0</v>
      </c>
      <c r="F728" s="23">
        <v>5.680859534032652E-2</v>
      </c>
      <c r="G728" s="23">
        <v>0.17531947483629357</v>
      </c>
      <c r="H728" s="23">
        <v>4.6012739879265116E-2</v>
      </c>
      <c r="I728" s="23">
        <v>0</v>
      </c>
      <c r="J728" s="23">
        <v>21.524620907346655</v>
      </c>
      <c r="K728" s="23">
        <v>-3.8814352553630145</v>
      </c>
      <c r="L728" s="23"/>
    </row>
    <row r="729" spans="1:12" x14ac:dyDescent="0.2">
      <c r="A729" s="103" t="str">
        <f t="shared" si="80"/>
        <v>2012_2_8_f61_2</v>
      </c>
      <c r="B729" s="23" t="s">
        <v>56</v>
      </c>
      <c r="C729" s="23">
        <v>8</v>
      </c>
      <c r="D729" s="23" t="s">
        <v>111</v>
      </c>
      <c r="E729" s="23">
        <v>0</v>
      </c>
      <c r="F729" s="23">
        <v>0.11600549022785588</v>
      </c>
      <c r="G729" s="23">
        <v>0.11890733304895998</v>
      </c>
      <c r="H729" s="23">
        <v>4.3227986779069333E-2</v>
      </c>
      <c r="I729" s="23">
        <v>0</v>
      </c>
      <c r="J729" s="23">
        <v>21.524620907346659</v>
      </c>
      <c r="K729" s="23">
        <v>-26.165704857968809</v>
      </c>
      <c r="L729" s="23"/>
    </row>
    <row r="730" spans="1:12" x14ac:dyDescent="0.2">
      <c r="A730" s="103" t="str">
        <f t="shared" si="80"/>
        <v>2012_2_8_f9_1</v>
      </c>
      <c r="B730" s="23" t="s">
        <v>56</v>
      </c>
      <c r="C730" s="23">
        <v>8</v>
      </c>
      <c r="D730" s="23" t="s">
        <v>4</v>
      </c>
      <c r="E730" s="23">
        <v>0</v>
      </c>
      <c r="F730" s="23">
        <v>6.6793694786073096E-2</v>
      </c>
      <c r="G730" s="23">
        <v>0.31165383078850567</v>
      </c>
      <c r="H730" s="23">
        <v>0.22719388192860404</v>
      </c>
      <c r="I730" s="23">
        <v>0</v>
      </c>
      <c r="J730" s="23">
        <v>23.499387262486838</v>
      </c>
      <c r="K730" s="23">
        <v>26.48434951034751</v>
      </c>
      <c r="L730" s="23"/>
    </row>
    <row r="731" spans="1:12" x14ac:dyDescent="0.2">
      <c r="A731" s="103" t="str">
        <f t="shared" si="80"/>
        <v>2012_2_8_f9_2</v>
      </c>
      <c r="B731" s="23" t="s">
        <v>56</v>
      </c>
      <c r="C731" s="23">
        <v>8</v>
      </c>
      <c r="D731" s="23" t="s">
        <v>5</v>
      </c>
      <c r="E731" s="23">
        <v>0</v>
      </c>
      <c r="F731" s="23">
        <v>6.9442935994177821E-2</v>
      </c>
      <c r="G731" s="23">
        <v>0.28129791585163927</v>
      </c>
      <c r="H731" s="23">
        <v>0.13111187787114281</v>
      </c>
      <c r="I731" s="23">
        <v>0</v>
      </c>
      <c r="J731" s="23">
        <v>24.599387262486843</v>
      </c>
      <c r="K731" s="23">
        <v>12.798296673174251</v>
      </c>
      <c r="L731" s="23"/>
    </row>
    <row r="732" spans="1:12" x14ac:dyDescent="0.2">
      <c r="A732" s="103" t="str">
        <f t="shared" si="80"/>
        <v>2012_2_8_f9_3</v>
      </c>
      <c r="B732" s="23" t="s">
        <v>56</v>
      </c>
      <c r="C732" s="23">
        <v>8</v>
      </c>
      <c r="D732" s="23" t="s">
        <v>6</v>
      </c>
      <c r="E732" s="23">
        <v>0</v>
      </c>
      <c r="F732" s="23">
        <v>4.480578632900472E-2</v>
      </c>
      <c r="G732" s="23">
        <v>0.15602528388485287</v>
      </c>
      <c r="H732" s="23">
        <v>9.8819445033266007E-2</v>
      </c>
      <c r="I732" s="23">
        <v>3.3918862210956192E-4</v>
      </c>
      <c r="J732" s="23">
        <v>22.449854552206471</v>
      </c>
      <c r="K732" s="23">
        <v>18.231304355805793</v>
      </c>
      <c r="L732" s="23"/>
    </row>
    <row r="733" spans="1:12" x14ac:dyDescent="0.2">
      <c r="A733" s="103" t="str">
        <f t="shared" si="80"/>
        <v>2012_2_8_f9_4</v>
      </c>
      <c r="B733" s="23" t="s">
        <v>56</v>
      </c>
      <c r="C733" s="23">
        <v>8</v>
      </c>
      <c r="D733" s="23" t="s">
        <v>7</v>
      </c>
      <c r="E733" s="23">
        <v>0</v>
      </c>
      <c r="F733" s="23">
        <v>8.2994485957012892E-2</v>
      </c>
      <c r="G733" s="23">
        <v>0.10370473522705588</v>
      </c>
      <c r="H733" s="23">
        <v>6.6419488620843681E-2</v>
      </c>
      <c r="I733" s="23">
        <v>0</v>
      </c>
      <c r="J733" s="23">
        <v>20.275088197066285</v>
      </c>
      <c r="K733" s="23">
        <v>-6.5483098222743576</v>
      </c>
      <c r="L733" s="23"/>
    </row>
    <row r="734" spans="1:12" x14ac:dyDescent="0.2">
      <c r="A734" s="103" t="str">
        <f t="shared" si="80"/>
        <v>2012_2_8_InEI</v>
      </c>
      <c r="B734" s="23" t="s">
        <v>56</v>
      </c>
      <c r="C734" s="23">
        <v>8</v>
      </c>
      <c r="D734" s="23" t="s">
        <v>107</v>
      </c>
      <c r="E734" s="23">
        <v>0</v>
      </c>
      <c r="F734" s="23">
        <v>4.0656511807170403E-3</v>
      </c>
      <c r="G734" s="23">
        <v>1.4193532072618809E-2</v>
      </c>
      <c r="H734" s="23">
        <v>1.0155605474106684E-2</v>
      </c>
      <c r="I734" s="23">
        <v>0</v>
      </c>
      <c r="J734" s="23">
        <v>24.005635286843987</v>
      </c>
      <c r="K734" s="23">
        <v>21.432340573794473</v>
      </c>
      <c r="L734" s="23"/>
    </row>
    <row r="735" spans="1:12" x14ac:dyDescent="0.2">
      <c r="A735" s="103" t="str">
        <f t="shared" si="80"/>
        <v>2012_2_8_InIN</v>
      </c>
      <c r="B735" s="23" t="s">
        <v>56</v>
      </c>
      <c r="C735" s="23">
        <v>8</v>
      </c>
      <c r="D735" s="23" t="s">
        <v>113</v>
      </c>
      <c r="E735" s="23">
        <v>0</v>
      </c>
      <c r="F735" s="23">
        <v>2.5667551205229371E-3</v>
      </c>
      <c r="G735" s="23">
        <v>4.8240252331823857E-3</v>
      </c>
      <c r="H735" s="23">
        <v>3.1773146037870842E-3</v>
      </c>
      <c r="I735" s="23">
        <v>5.2113492448119894E-6</v>
      </c>
      <c r="J735" s="23">
        <v>21.447486718424905</v>
      </c>
      <c r="K735" s="23">
        <v>5.8731125698882529</v>
      </c>
      <c r="L735" s="23"/>
    </row>
    <row r="736" spans="1:12" x14ac:dyDescent="0.2">
      <c r="A736" s="103" t="str">
        <f t="shared" si="80"/>
        <v>2012_2_8_lagE</v>
      </c>
      <c r="B736" s="23" t="s">
        <v>56</v>
      </c>
      <c r="C736" s="23">
        <v>8</v>
      </c>
      <c r="D736" s="23" t="s">
        <v>226</v>
      </c>
      <c r="E736" s="23">
        <v>0</v>
      </c>
      <c r="F736" s="23">
        <v>2.9472251395338302E-3</v>
      </c>
      <c r="G736" s="23">
        <v>8.0151800890031297E-3</v>
      </c>
      <c r="H736" s="23">
        <v>1.4861196987756894E-2</v>
      </c>
      <c r="I736" s="23">
        <v>2.9168021331484289E-3</v>
      </c>
      <c r="J736" s="23">
        <v>24.380198049362367</v>
      </c>
      <c r="K736" s="23">
        <v>61.751309754500092</v>
      </c>
      <c r="L736" s="23"/>
    </row>
    <row r="737" spans="1:12" x14ac:dyDescent="0.2">
      <c r="A737" s="103" t="str">
        <f t="shared" si="80"/>
        <v>2012_2_8_lagI</v>
      </c>
      <c r="B737" s="23" t="s">
        <v>56</v>
      </c>
      <c r="C737" s="23">
        <v>8</v>
      </c>
      <c r="D737" s="23" t="s">
        <v>227</v>
      </c>
      <c r="E737" s="23">
        <v>0</v>
      </c>
      <c r="F737" s="23">
        <v>1.9810666169627084E-3</v>
      </c>
      <c r="G737" s="23">
        <v>4.1370939681509939E-3</v>
      </c>
      <c r="H737" s="23">
        <v>4.375409146533062E-3</v>
      </c>
      <c r="I737" s="23">
        <v>1.3225106644853955E-4</v>
      </c>
      <c r="J737" s="23">
        <v>21.514205092855324</v>
      </c>
      <c r="K737" s="23">
        <v>25.022487325817078</v>
      </c>
      <c r="L737" s="23"/>
    </row>
    <row r="738" spans="1:12" x14ac:dyDescent="0.2">
      <c r="A738" s="103" t="str">
        <f t="shared" si="80"/>
        <v>2012_4_1_f12_3</v>
      </c>
      <c r="B738" s="23" t="s">
        <v>57</v>
      </c>
      <c r="C738" s="23">
        <v>1</v>
      </c>
      <c r="D738" s="23" t="s">
        <v>3</v>
      </c>
      <c r="E738" s="23">
        <v>0</v>
      </c>
      <c r="F738" s="23">
        <v>0.16843741051437594</v>
      </c>
      <c r="G738" s="23">
        <v>0.509156057534768</v>
      </c>
      <c r="H738" s="23">
        <v>0.34436072815565727</v>
      </c>
      <c r="I738" s="23">
        <v>0</v>
      </c>
      <c r="J738" s="23">
        <v>37.725345051680371</v>
      </c>
      <c r="K738" s="23">
        <v>17.214403374887262</v>
      </c>
      <c r="L738" s="23"/>
    </row>
    <row r="739" spans="1:12" x14ac:dyDescent="0.2">
      <c r="A739" s="103" t="str">
        <f t="shared" si="80"/>
        <v>2012_4_1_f4_1</v>
      </c>
      <c r="B739" s="23" t="s">
        <v>57</v>
      </c>
      <c r="C739" s="23">
        <v>1</v>
      </c>
      <c r="D739" s="23" t="s">
        <v>43</v>
      </c>
      <c r="E739" s="23">
        <v>0</v>
      </c>
      <c r="F739" s="23">
        <v>0.2144812056123333</v>
      </c>
      <c r="G739" s="23">
        <v>0.37019210327262381</v>
      </c>
      <c r="H739" s="23">
        <v>0.38796589343560328</v>
      </c>
      <c r="I739" s="23">
        <v>2.1320326171947717E-2</v>
      </c>
      <c r="J739" s="23">
        <v>44.32534505168038</v>
      </c>
      <c r="K739" s="23">
        <v>21.743877287936723</v>
      </c>
      <c r="L739" s="23"/>
    </row>
    <row r="740" spans="1:12" x14ac:dyDescent="0.2">
      <c r="A740" s="103" t="str">
        <f t="shared" si="80"/>
        <v>2012_4_1_f4_2</v>
      </c>
      <c r="B740" s="23" t="s">
        <v>57</v>
      </c>
      <c r="C740" s="23">
        <v>1</v>
      </c>
      <c r="D740" s="23" t="s">
        <v>44</v>
      </c>
      <c r="E740" s="23">
        <v>0</v>
      </c>
      <c r="F740" s="23">
        <v>0.12353696760714933</v>
      </c>
      <c r="G740" s="23">
        <v>0.48119819539143738</v>
      </c>
      <c r="H740" s="23">
        <v>0.47996776728347496</v>
      </c>
      <c r="I740" s="23">
        <v>6.6137041658080292E-2</v>
      </c>
      <c r="J740" s="23">
        <v>45.24590579934393</v>
      </c>
      <c r="K740" s="23">
        <v>42.465059861329266</v>
      </c>
      <c r="L740" s="23"/>
    </row>
    <row r="741" spans="1:12" x14ac:dyDescent="0.2">
      <c r="A741" s="103" t="str">
        <f t="shared" si="80"/>
        <v>2012_4_1_f4_3</v>
      </c>
      <c r="B741" s="23" t="s">
        <v>57</v>
      </c>
      <c r="C741" s="23">
        <v>1</v>
      </c>
      <c r="D741" s="23" t="s">
        <v>100</v>
      </c>
      <c r="E741" s="23">
        <v>0</v>
      </c>
      <c r="F741" s="23">
        <v>1.2910024399254753E-3</v>
      </c>
      <c r="G741" s="23">
        <v>0.36410171550046888</v>
      </c>
      <c r="H741" s="23">
        <v>0.58121741724221998</v>
      </c>
      <c r="I741" s="23">
        <v>0.24105713396594158</v>
      </c>
      <c r="J741" s="23">
        <v>43.641232902147664</v>
      </c>
      <c r="K741" s="23">
        <v>89.422408979541842</v>
      </c>
      <c r="L741" s="23"/>
    </row>
    <row r="742" spans="1:12" x14ac:dyDescent="0.2">
      <c r="A742" s="103" t="str">
        <f t="shared" si="80"/>
        <v>2012_4_1_f4_4</v>
      </c>
      <c r="B742" s="23" t="s">
        <v>57</v>
      </c>
      <c r="C742" s="23">
        <v>1</v>
      </c>
      <c r="D742" s="23" t="s">
        <v>102</v>
      </c>
      <c r="E742" s="23">
        <v>0</v>
      </c>
      <c r="F742" s="23">
        <v>0.31799472370608106</v>
      </c>
      <c r="G742" s="23">
        <v>1.2907064766139968</v>
      </c>
      <c r="H742" s="23">
        <v>0.28809536618389142</v>
      </c>
      <c r="I742" s="23">
        <v>1.2421434345334511E-2</v>
      </c>
      <c r="J742" s="23">
        <v>35.388896453549528</v>
      </c>
      <c r="K742" s="23">
        <v>-0.26484606939968458</v>
      </c>
      <c r="L742" s="23"/>
    </row>
    <row r="743" spans="1:12" x14ac:dyDescent="0.2">
      <c r="A743" s="103" t="str">
        <f t="shared" si="80"/>
        <v>2012_4_1_f60_1</v>
      </c>
      <c r="B743" s="23" t="s">
        <v>57</v>
      </c>
      <c r="C743" s="23">
        <v>1</v>
      </c>
      <c r="D743" s="23" t="s">
        <v>109</v>
      </c>
      <c r="E743" s="23">
        <v>0</v>
      </c>
      <c r="F743" s="23">
        <v>4.3154995109422015E-2</v>
      </c>
      <c r="G743" s="23">
        <v>0.2904260222447308</v>
      </c>
      <c r="H743" s="23">
        <v>0.63799682084150411</v>
      </c>
      <c r="I743" s="23">
        <v>5.0376358009144417E-2</v>
      </c>
      <c r="J743" s="23">
        <v>37.725345051680378</v>
      </c>
      <c r="K743" s="23">
        <v>68.065138763907257</v>
      </c>
      <c r="L743" s="23"/>
    </row>
    <row r="744" spans="1:12" x14ac:dyDescent="0.2">
      <c r="A744" s="103" t="str">
        <f t="shared" si="80"/>
        <v>2012_4_1_f61_1</v>
      </c>
      <c r="B744" s="23" t="s">
        <v>57</v>
      </c>
      <c r="C744" s="23">
        <v>1</v>
      </c>
      <c r="D744" s="23" t="s">
        <v>110</v>
      </c>
      <c r="E744" s="23">
        <v>0</v>
      </c>
      <c r="F744" s="23">
        <v>0.5880651356089448</v>
      </c>
      <c r="G744" s="23">
        <v>0.86934026287376687</v>
      </c>
      <c r="H744" s="23">
        <v>0.29659820997511788</v>
      </c>
      <c r="I744" s="23">
        <v>1.7635080517105959E-3</v>
      </c>
      <c r="J744" s="23">
        <v>33.220672154484127</v>
      </c>
      <c r="K744" s="23">
        <v>-16.399664102539372</v>
      </c>
      <c r="L744" s="23"/>
    </row>
    <row r="745" spans="1:12" x14ac:dyDescent="0.2">
      <c r="A745" s="103" t="str">
        <f t="shared" si="80"/>
        <v>2012_4_1_f61_2</v>
      </c>
      <c r="B745" s="23" t="s">
        <v>57</v>
      </c>
      <c r="C745" s="23">
        <v>1</v>
      </c>
      <c r="D745" s="23" t="s">
        <v>111</v>
      </c>
      <c r="E745" s="23">
        <v>1.5556875998068855E-2</v>
      </c>
      <c r="F745" s="23">
        <v>0.98740599892926362</v>
      </c>
      <c r="G745" s="23">
        <v>0.67438904563359103</v>
      </c>
      <c r="H745" s="23">
        <v>7.9547888042054857E-2</v>
      </c>
      <c r="I745" s="23">
        <v>0</v>
      </c>
      <c r="J745" s="23">
        <v>34.22067215448412</v>
      </c>
      <c r="K745" s="23">
        <v>-53.444815594235976</v>
      </c>
      <c r="L745" s="23"/>
    </row>
    <row r="746" spans="1:12" x14ac:dyDescent="0.2">
      <c r="A746" s="103" t="str">
        <f t="shared" si="80"/>
        <v>2012_4_1_f9_1</v>
      </c>
      <c r="B746" s="23" t="s">
        <v>57</v>
      </c>
      <c r="C746" s="23">
        <v>1</v>
      </c>
      <c r="D746" s="23" t="s">
        <v>4</v>
      </c>
      <c r="E746" s="23">
        <v>0</v>
      </c>
      <c r="F746" s="23">
        <v>0.25561463905391968</v>
      </c>
      <c r="G746" s="23">
        <v>0.53014960070324135</v>
      </c>
      <c r="H746" s="23">
        <v>0.21418177756264661</v>
      </c>
      <c r="I746" s="23">
        <v>0</v>
      </c>
      <c r="J746" s="23">
        <v>44.525345051680382</v>
      </c>
      <c r="K746" s="23">
        <v>-4.1435098268931654</v>
      </c>
      <c r="L746" s="23"/>
    </row>
    <row r="747" spans="1:12" x14ac:dyDescent="0.2">
      <c r="A747" s="103" t="str">
        <f t="shared" si="80"/>
        <v>2012_4_1_f9_2</v>
      </c>
      <c r="B747" s="23" t="s">
        <v>57</v>
      </c>
      <c r="C747" s="23">
        <v>1</v>
      </c>
      <c r="D747" s="23" t="s">
        <v>5</v>
      </c>
      <c r="E747" s="23">
        <v>0</v>
      </c>
      <c r="F747" s="23">
        <v>0.21063491358936096</v>
      </c>
      <c r="G747" s="23">
        <v>0.71814734695195293</v>
      </c>
      <c r="H747" s="23">
        <v>0.25134891677647597</v>
      </c>
      <c r="I747" s="23">
        <v>0</v>
      </c>
      <c r="J747" s="23">
        <v>46.19356935074579</v>
      </c>
      <c r="K747" s="23">
        <v>3.4499557311628766</v>
      </c>
      <c r="L747" s="23"/>
    </row>
    <row r="748" spans="1:12" x14ac:dyDescent="0.2">
      <c r="A748" s="103" t="str">
        <f t="shared" si="80"/>
        <v>2012_4_1_f9_3</v>
      </c>
      <c r="B748" s="23" t="s">
        <v>57</v>
      </c>
      <c r="C748" s="23">
        <v>1</v>
      </c>
      <c r="D748" s="23" t="s">
        <v>6</v>
      </c>
      <c r="E748" s="23">
        <v>0</v>
      </c>
      <c r="F748" s="23">
        <v>3.7931132466160804E-2</v>
      </c>
      <c r="G748" s="23">
        <v>0.66710928081610565</v>
      </c>
      <c r="H748" s="23">
        <v>0.47147263276323159</v>
      </c>
      <c r="I748" s="23">
        <v>3.3865327855858898E-2</v>
      </c>
      <c r="J748" s="23">
        <v>43.641232902147671</v>
      </c>
      <c r="K748" s="23">
        <v>41.414500359343101</v>
      </c>
      <c r="L748" s="23"/>
    </row>
    <row r="749" spans="1:12" x14ac:dyDescent="0.2">
      <c r="A749" s="103" t="str">
        <f t="shared" si="80"/>
        <v>2012_4_1_f9_4</v>
      </c>
      <c r="B749" s="23" t="s">
        <v>57</v>
      </c>
      <c r="C749" s="23">
        <v>1</v>
      </c>
      <c r="D749" s="23" t="s">
        <v>7</v>
      </c>
      <c r="E749" s="23">
        <v>0</v>
      </c>
      <c r="F749" s="23">
        <v>0.62594984315468594</v>
      </c>
      <c r="G749" s="23">
        <v>1.1380808756384948</v>
      </c>
      <c r="H749" s="23">
        <v>8.2015966325013706E-2</v>
      </c>
      <c r="I749" s="23">
        <v>0</v>
      </c>
      <c r="J749" s="23">
        <v>35.473008603082249</v>
      </c>
      <c r="K749" s="23">
        <v>-29.464795295512609</v>
      </c>
      <c r="L749" s="23"/>
    </row>
    <row r="750" spans="1:12" x14ac:dyDescent="0.2">
      <c r="A750" s="103" t="str">
        <f t="shared" si="80"/>
        <v>2012_4_1_InEI</v>
      </c>
      <c r="B750" s="23" t="s">
        <v>57</v>
      </c>
      <c r="C750" s="23">
        <v>1</v>
      </c>
      <c r="D750" s="23" t="s">
        <v>107</v>
      </c>
      <c r="E750" s="23">
        <v>0</v>
      </c>
      <c r="F750" s="23">
        <v>1.0599065846724444E-2</v>
      </c>
      <c r="G750" s="23">
        <v>3.141049299664473E-2</v>
      </c>
      <c r="H750" s="23">
        <v>1.236184126232644E-2</v>
      </c>
      <c r="I750" s="23">
        <v>0</v>
      </c>
      <c r="J750" s="23">
        <v>45.470513999378902</v>
      </c>
      <c r="K750" s="23">
        <v>3.242100464904782</v>
      </c>
      <c r="L750" s="23"/>
    </row>
    <row r="751" spans="1:12" x14ac:dyDescent="0.2">
      <c r="A751" s="103" t="str">
        <f t="shared" si="80"/>
        <v>2012_4_1_InIN</v>
      </c>
      <c r="B751" s="23" t="s">
        <v>57</v>
      </c>
      <c r="C751" s="23">
        <v>1</v>
      </c>
      <c r="D751" s="23" t="s">
        <v>113</v>
      </c>
      <c r="E751" s="23">
        <v>0</v>
      </c>
      <c r="F751" s="23">
        <v>3.4367824198740168E-2</v>
      </c>
      <c r="G751" s="23">
        <v>8.9418400255561817E-2</v>
      </c>
      <c r="H751" s="23">
        <v>2.7150835627152446E-2</v>
      </c>
      <c r="I751" s="23">
        <v>1.8375488378866659E-3</v>
      </c>
      <c r="J751" s="23">
        <v>39.175186018611996</v>
      </c>
      <c r="K751" s="23">
        <v>-2.3183766732365632</v>
      </c>
      <c r="L751" s="23"/>
    </row>
    <row r="752" spans="1:12" x14ac:dyDescent="0.2">
      <c r="A752" s="103" t="str">
        <f t="shared" si="80"/>
        <v>2012_4_1_lagE</v>
      </c>
      <c r="B752" s="23" t="s">
        <v>57</v>
      </c>
      <c r="C752" s="23">
        <v>1</v>
      </c>
      <c r="D752" s="23" t="s">
        <v>226</v>
      </c>
      <c r="E752" s="23">
        <v>0</v>
      </c>
      <c r="F752" s="23">
        <v>8.2486873355165392E-3</v>
      </c>
      <c r="G752" s="23">
        <v>2.1034037016231716E-2</v>
      </c>
      <c r="H752" s="23">
        <v>2.1867965558516465E-2</v>
      </c>
      <c r="I752" s="23">
        <v>2.2852694138666522E-3</v>
      </c>
      <c r="J752" s="23">
        <v>44.806154892875128</v>
      </c>
      <c r="K752" s="23">
        <v>34.040405151889566</v>
      </c>
      <c r="L752" s="23"/>
    </row>
    <row r="753" spans="1:12" x14ac:dyDescent="0.2">
      <c r="A753" s="103" t="str">
        <f t="shared" si="80"/>
        <v>2012_4_1_lagI</v>
      </c>
      <c r="B753" s="23" t="s">
        <v>57</v>
      </c>
      <c r="C753" s="23">
        <v>1</v>
      </c>
      <c r="D753" s="23" t="s">
        <v>227</v>
      </c>
      <c r="E753" s="23">
        <v>0</v>
      </c>
      <c r="F753" s="23">
        <v>1.6493236318405456E-2</v>
      </c>
      <c r="G753" s="23">
        <v>8.383485846218941E-2</v>
      </c>
      <c r="H753" s="23">
        <v>4.1683151363661443E-2</v>
      </c>
      <c r="I753" s="23">
        <v>1.2370085490185355E-2</v>
      </c>
      <c r="J753" s="23">
        <v>39.873218605314257</v>
      </c>
      <c r="K753" s="23">
        <v>32.342049065787144</v>
      </c>
      <c r="L753" s="23"/>
    </row>
    <row r="754" spans="1:12" x14ac:dyDescent="0.2">
      <c r="A754" s="103" t="str">
        <f t="shared" si="80"/>
        <v>2012_4_2_f12_3</v>
      </c>
      <c r="B754" s="23" t="s">
        <v>57</v>
      </c>
      <c r="C754" s="23">
        <v>2</v>
      </c>
      <c r="D754" s="23" t="s">
        <v>3</v>
      </c>
      <c r="E754" s="23">
        <v>0</v>
      </c>
      <c r="F754" s="23">
        <v>4.7011380899403734E-3</v>
      </c>
      <c r="G754" s="23">
        <v>2.9391429458388411E-2</v>
      </c>
      <c r="H754" s="23">
        <v>3.0137760230587703E-3</v>
      </c>
      <c r="I754" s="23">
        <v>0</v>
      </c>
      <c r="J754" s="23">
        <v>7.1761682242990634</v>
      </c>
      <c r="K754" s="23">
        <v>-4.5473681976650377</v>
      </c>
      <c r="L754" s="23"/>
    </row>
    <row r="755" spans="1:12" x14ac:dyDescent="0.2">
      <c r="A755" s="103" t="str">
        <f t="shared" si="80"/>
        <v>2012_4_2_f4_1</v>
      </c>
      <c r="B755" s="23" t="s">
        <v>57</v>
      </c>
      <c r="C755" s="23">
        <v>2</v>
      </c>
      <c r="D755" s="23" t="s">
        <v>43</v>
      </c>
      <c r="E755" s="23">
        <v>0</v>
      </c>
      <c r="F755" s="23">
        <v>0</v>
      </c>
      <c r="G755" s="23">
        <v>2.7110023943235584E-2</v>
      </c>
      <c r="H755" s="23">
        <v>1.8245020729758716E-2</v>
      </c>
      <c r="I755" s="23">
        <v>2.777998125336929E-4</v>
      </c>
      <c r="J755" s="23">
        <v>7.0761682242990602</v>
      </c>
      <c r="K755" s="23">
        <v>41.199755498013133</v>
      </c>
      <c r="L755" s="23"/>
    </row>
    <row r="756" spans="1:12" x14ac:dyDescent="0.2">
      <c r="A756" s="103" t="str">
        <f t="shared" si="80"/>
        <v>2012_4_2_f4_2</v>
      </c>
      <c r="B756" s="23" t="s">
        <v>57</v>
      </c>
      <c r="C756" s="23">
        <v>2</v>
      </c>
      <c r="D756" s="23" t="s">
        <v>44</v>
      </c>
      <c r="E756" s="23">
        <v>0</v>
      </c>
      <c r="F756" s="23">
        <v>2.4535247378774602E-4</v>
      </c>
      <c r="G756" s="23">
        <v>2.2818093885191969E-2</v>
      </c>
      <c r="H756" s="23">
        <v>2.1401982171075393E-2</v>
      </c>
      <c r="I756" s="23">
        <v>9.8140989515098408E-4</v>
      </c>
      <c r="J756" s="23">
        <v>7.4065420560747643</v>
      </c>
      <c r="K756" s="23">
        <v>50.871414357322855</v>
      </c>
      <c r="L756" s="23"/>
    </row>
    <row r="757" spans="1:12" x14ac:dyDescent="0.2">
      <c r="A757" s="103" t="str">
        <f t="shared" si="80"/>
        <v>2012_4_2_f4_3</v>
      </c>
      <c r="B757" s="23" t="s">
        <v>57</v>
      </c>
      <c r="C757" s="23">
        <v>2</v>
      </c>
      <c r="D757" s="23" t="s">
        <v>100</v>
      </c>
      <c r="E757" s="23">
        <v>0</v>
      </c>
      <c r="F757" s="23">
        <v>2.4052399048192562E-4</v>
      </c>
      <c r="G757" s="23">
        <v>4.8141739431466352E-3</v>
      </c>
      <c r="H757" s="23">
        <v>1.5151992329048718E-2</v>
      </c>
      <c r="I757" s="23">
        <v>1.6659129318228345E-2</v>
      </c>
      <c r="J757" s="23">
        <v>7.1200934579439217</v>
      </c>
      <c r="K757" s="23">
        <v>130.82505020450895</v>
      </c>
      <c r="L757" s="23"/>
    </row>
    <row r="758" spans="1:12" x14ac:dyDescent="0.2">
      <c r="A758" s="103" t="str">
        <f t="shared" si="80"/>
        <v>2012_4_2_f4_4</v>
      </c>
      <c r="B758" s="23" t="s">
        <v>57</v>
      </c>
      <c r="C758" s="23">
        <v>2</v>
      </c>
      <c r="D758" s="23" t="s">
        <v>102</v>
      </c>
      <c r="E758" s="23">
        <v>0</v>
      </c>
      <c r="F758" s="23">
        <v>2.5694600388936647E-3</v>
      </c>
      <c r="G758" s="23">
        <v>1.3870072390252767E-2</v>
      </c>
      <c r="H758" s="23">
        <v>8.1809280821216503E-3</v>
      </c>
      <c r="I758" s="23">
        <v>2.5787964621550339E-4</v>
      </c>
      <c r="J758" s="23">
        <v>6.9518691588785009</v>
      </c>
      <c r="K758" s="23">
        <v>24.628762597796854</v>
      </c>
      <c r="L758" s="23"/>
    </row>
    <row r="759" spans="1:12" x14ac:dyDescent="0.2">
      <c r="A759" s="103" t="str">
        <f t="shared" si="80"/>
        <v>2012_4_2_f60_1</v>
      </c>
      <c r="B759" s="23" t="s">
        <v>57</v>
      </c>
      <c r="C759" s="23">
        <v>2</v>
      </c>
      <c r="D759" s="23" t="s">
        <v>109</v>
      </c>
      <c r="E759" s="23">
        <v>0</v>
      </c>
      <c r="F759" s="23">
        <v>4.333125962182785E-3</v>
      </c>
      <c r="G759" s="23">
        <v>1.9115994449314735E-2</v>
      </c>
      <c r="H759" s="23">
        <v>1.2935651188444253E-2</v>
      </c>
      <c r="I759" s="23">
        <v>7.2157197144577686E-4</v>
      </c>
      <c r="J759" s="23">
        <v>7.1761682242990625</v>
      </c>
      <c r="K759" s="23">
        <v>27.072646351766032</v>
      </c>
      <c r="L759" s="23"/>
    </row>
    <row r="760" spans="1:12" x14ac:dyDescent="0.2">
      <c r="A760" s="103" t="str">
        <f t="shared" si="80"/>
        <v>2012_4_2_f61_1</v>
      </c>
      <c r="B760" s="23" t="s">
        <v>57</v>
      </c>
      <c r="C760" s="23">
        <v>2</v>
      </c>
      <c r="D760" s="23" t="s">
        <v>110</v>
      </c>
      <c r="E760" s="23">
        <v>0</v>
      </c>
      <c r="F760" s="23">
        <v>1.0044186618788285E-2</v>
      </c>
      <c r="G760" s="23">
        <v>1.4447334069372042E-2</v>
      </c>
      <c r="H760" s="23">
        <v>0</v>
      </c>
      <c r="I760" s="23">
        <v>1.289398231077517E-4</v>
      </c>
      <c r="J760" s="23">
        <v>6.8397196261682209</v>
      </c>
      <c r="K760" s="23">
        <v>-39.748675570442195</v>
      </c>
      <c r="L760" s="23"/>
    </row>
    <row r="761" spans="1:12" x14ac:dyDescent="0.2">
      <c r="A761" s="103" t="str">
        <f t="shared" si="80"/>
        <v>2012_4_2_f61_2</v>
      </c>
      <c r="B761" s="23" t="s">
        <v>57</v>
      </c>
      <c r="C761" s="23">
        <v>2</v>
      </c>
      <c r="D761" s="23" t="s">
        <v>111</v>
      </c>
      <c r="E761" s="23">
        <v>3.1938203290377692E-4</v>
      </c>
      <c r="F761" s="23">
        <v>1.0938296654610297E-2</v>
      </c>
      <c r="G761" s="23">
        <v>1.3233842000646256E-2</v>
      </c>
      <c r="H761" s="23">
        <v>1.289398231077517E-4</v>
      </c>
      <c r="I761" s="23">
        <v>0</v>
      </c>
      <c r="J761" s="23">
        <v>6.8397196261682245</v>
      </c>
      <c r="K761" s="23">
        <v>-46.498402790112806</v>
      </c>
      <c r="L761" s="23"/>
    </row>
    <row r="762" spans="1:12" x14ac:dyDescent="0.2">
      <c r="A762" s="103" t="str">
        <f t="shared" si="80"/>
        <v>2012_4_2_f9_1</v>
      </c>
      <c r="B762" s="23" t="s">
        <v>57</v>
      </c>
      <c r="C762" s="23">
        <v>2</v>
      </c>
      <c r="D762" s="23" t="s">
        <v>4</v>
      </c>
      <c r="E762" s="23">
        <v>0</v>
      </c>
      <c r="F762" s="23">
        <v>3.4124372076909754E-4</v>
      </c>
      <c r="G762" s="23">
        <v>4.1061159668518123E-2</v>
      </c>
      <c r="H762" s="23">
        <v>4.5716848170098958E-3</v>
      </c>
      <c r="I762" s="23">
        <v>0</v>
      </c>
      <c r="J762" s="23">
        <v>7.1261682242990654</v>
      </c>
      <c r="K762" s="23">
        <v>9.2017944483374237</v>
      </c>
      <c r="L762" s="23"/>
    </row>
    <row r="763" spans="1:12" x14ac:dyDescent="0.2">
      <c r="A763" s="103" t="str">
        <f t="shared" si="80"/>
        <v>2012_4_2_f9_2</v>
      </c>
      <c r="B763" s="23" t="s">
        <v>57</v>
      </c>
      <c r="C763" s="23">
        <v>2</v>
      </c>
      <c r="D763" s="23" t="s">
        <v>5</v>
      </c>
      <c r="E763" s="23">
        <v>0</v>
      </c>
      <c r="F763" s="23">
        <v>7.3605742136323795E-4</v>
      </c>
      <c r="G763" s="23">
        <v>3.8632273318502414E-2</v>
      </c>
      <c r="H763" s="23">
        <v>5.8965046496975487E-3</v>
      </c>
      <c r="I763" s="23">
        <v>0</v>
      </c>
      <c r="J763" s="23">
        <v>7.288317757009346</v>
      </c>
      <c r="K763" s="23">
        <v>11.400565547012162</v>
      </c>
      <c r="L763" s="23"/>
    </row>
    <row r="764" spans="1:12" x14ac:dyDescent="0.2">
      <c r="A764" s="103" t="str">
        <f t="shared" si="80"/>
        <v>2012_4_2_f9_3</v>
      </c>
      <c r="B764" s="23" t="s">
        <v>57</v>
      </c>
      <c r="C764" s="23">
        <v>2</v>
      </c>
      <c r="D764" s="23" t="s">
        <v>6</v>
      </c>
      <c r="E764" s="23">
        <v>0</v>
      </c>
      <c r="F764" s="23">
        <v>2.4052399048192562E-4</v>
      </c>
      <c r="G764" s="23">
        <v>8.6914623589962429E-3</v>
      </c>
      <c r="H764" s="23">
        <v>2.0333066685793749E-2</v>
      </c>
      <c r="I764" s="23">
        <v>7.6007665456336946E-3</v>
      </c>
      <c r="J764" s="23">
        <v>7.1200934579439199</v>
      </c>
      <c r="K764" s="23">
        <v>95.73658252496719</v>
      </c>
      <c r="L764" s="23"/>
    </row>
    <row r="765" spans="1:12" x14ac:dyDescent="0.2">
      <c r="A765" s="103" t="str">
        <f t="shared" si="80"/>
        <v>2012_4_2_f9_4</v>
      </c>
      <c r="B765" s="23" t="s">
        <v>57</v>
      </c>
      <c r="C765" s="23">
        <v>2</v>
      </c>
      <c r="D765" s="23" t="s">
        <v>7</v>
      </c>
      <c r="E765" s="23">
        <v>0</v>
      </c>
      <c r="F765" s="23">
        <v>3.4046013642284483E-3</v>
      </c>
      <c r="G765" s="23">
        <v>1.4699278665856347E-2</v>
      </c>
      <c r="H765" s="23">
        <v>6.9033999505065417E-3</v>
      </c>
      <c r="I765" s="23">
        <v>0</v>
      </c>
      <c r="J765" s="23">
        <v>7.0079439252336417</v>
      </c>
      <c r="K765" s="23">
        <v>13.99112014178904</v>
      </c>
      <c r="L765" s="23"/>
    </row>
    <row r="766" spans="1:12" x14ac:dyDescent="0.2">
      <c r="A766" s="103" t="str">
        <f t="shared" si="80"/>
        <v>2012_4_2_InEI</v>
      </c>
      <c r="B766" s="23" t="s">
        <v>57</v>
      </c>
      <c r="C766" s="23">
        <v>2</v>
      </c>
      <c r="D766" s="23" t="s">
        <v>107</v>
      </c>
      <c r="E766" s="23">
        <v>0</v>
      </c>
      <c r="F766" s="23">
        <v>8.42363068655642E-6</v>
      </c>
      <c r="G766" s="23">
        <v>6.4467692482001078E-4</v>
      </c>
      <c r="H766" s="23">
        <v>8.0591000473967411E-5</v>
      </c>
      <c r="I766" s="23">
        <v>0</v>
      </c>
      <c r="J766" s="23">
        <v>7.2026610681943746</v>
      </c>
      <c r="K766" s="23">
        <v>9.8362001305798934</v>
      </c>
      <c r="L766" s="23"/>
    </row>
    <row r="767" spans="1:12" x14ac:dyDescent="0.2">
      <c r="A767" s="103" t="str">
        <f t="shared" si="80"/>
        <v>2012_4_2_InIN</v>
      </c>
      <c r="B767" s="23" t="s">
        <v>57</v>
      </c>
      <c r="C767" s="23">
        <v>2</v>
      </c>
      <c r="D767" s="23" t="s">
        <v>113</v>
      </c>
      <c r="E767" s="23">
        <v>0</v>
      </c>
      <c r="F767" s="23">
        <v>1.8449592717955574E-5</v>
      </c>
      <c r="G767" s="23">
        <v>1.2003631914404679E-4</v>
      </c>
      <c r="H767" s="23">
        <v>1.5129154522736406E-4</v>
      </c>
      <c r="I767" s="23">
        <v>5.1837633419944722E-5</v>
      </c>
      <c r="J767" s="23">
        <v>7.09030467138159</v>
      </c>
      <c r="K767" s="23">
        <v>69.235003347386183</v>
      </c>
      <c r="L767" s="23"/>
    </row>
    <row r="768" spans="1:12" x14ac:dyDescent="0.2">
      <c r="A768" s="103" t="str">
        <f t="shared" si="80"/>
        <v>2012_4_2_lagE</v>
      </c>
      <c r="B768" s="23" t="s">
        <v>57</v>
      </c>
      <c r="C768" s="23">
        <v>2</v>
      </c>
      <c r="D768" s="23" t="s">
        <v>226</v>
      </c>
      <c r="E768" s="23">
        <v>0</v>
      </c>
      <c r="F768" s="23">
        <v>1.789494038665529E-6</v>
      </c>
      <c r="G768" s="23">
        <v>4.0947209190505076E-4</v>
      </c>
      <c r="H768" s="23">
        <v>3.1063942192790546E-4</v>
      </c>
      <c r="I768" s="23">
        <v>9.1434432300736342E-6</v>
      </c>
      <c r="J768" s="23">
        <v>7.2209866550316191</v>
      </c>
      <c r="K768" s="23">
        <v>44.749237047950629</v>
      </c>
      <c r="L768" s="23"/>
    </row>
    <row r="769" spans="1:12" x14ac:dyDescent="0.2">
      <c r="A769" s="103" t="str">
        <f t="shared" si="80"/>
        <v>2012_4_2_lagI</v>
      </c>
      <c r="B769" s="23" t="s">
        <v>57</v>
      </c>
      <c r="C769" s="23">
        <v>2</v>
      </c>
      <c r="D769" s="23" t="s">
        <v>227</v>
      </c>
      <c r="E769" s="23">
        <v>0</v>
      </c>
      <c r="F769" s="23">
        <v>1.3428147465113487E-5</v>
      </c>
      <c r="G769" s="23">
        <v>9.1600252402904408E-5</v>
      </c>
      <c r="H769" s="23">
        <v>1.2200124453564053E-4</v>
      </c>
      <c r="I769" s="23">
        <v>1.1387893815353779E-4</v>
      </c>
      <c r="J769" s="23">
        <v>7.0754102781004269</v>
      </c>
      <c r="K769" s="23">
        <v>98.657232638364107</v>
      </c>
      <c r="L769" s="23"/>
    </row>
    <row r="770" spans="1:12" x14ac:dyDescent="0.2">
      <c r="A770" s="103" t="str">
        <f t="shared" si="80"/>
        <v>2012_4_3_f12_3</v>
      </c>
      <c r="B770" s="23" t="s">
        <v>57</v>
      </c>
      <c r="C770" s="23">
        <v>3</v>
      </c>
      <c r="D770" s="23" t="s">
        <v>3</v>
      </c>
      <c r="E770" s="23">
        <v>0</v>
      </c>
      <c r="F770" s="23">
        <v>0.15719021675614278</v>
      </c>
      <c r="G770" s="23">
        <v>1.6854220371482815</v>
      </c>
      <c r="H770" s="23">
        <v>0.43510373464594376</v>
      </c>
      <c r="I770" s="23">
        <v>0</v>
      </c>
      <c r="J770" s="23">
        <v>110.50649254193225</v>
      </c>
      <c r="K770" s="23">
        <v>12.201412260651363</v>
      </c>
      <c r="L770" s="23"/>
    </row>
    <row r="771" spans="1:12" x14ac:dyDescent="0.2">
      <c r="A771" s="103" t="str">
        <f t="shared" ref="A771:A834" si="81">CONCATENATE(B771,"_",C771,"_",D771)</f>
        <v>2012_4_3_f4_1</v>
      </c>
      <c r="B771" s="23" t="s">
        <v>57</v>
      </c>
      <c r="C771" s="23">
        <v>3</v>
      </c>
      <c r="D771" s="23" t="s">
        <v>43</v>
      </c>
      <c r="E771" s="23">
        <v>0</v>
      </c>
      <c r="F771" s="23">
        <v>6.89762688376927E-2</v>
      </c>
      <c r="G771" s="23">
        <v>0.59019155371109944</v>
      </c>
      <c r="H771" s="23">
        <v>0.73957724566990024</v>
      </c>
      <c r="I771" s="23">
        <v>3.8515746036576981E-2</v>
      </c>
      <c r="J771" s="23">
        <v>119.10649254193221</v>
      </c>
      <c r="K771" s="23">
        <v>52.01787048600184</v>
      </c>
      <c r="L771" s="23"/>
    </row>
    <row r="772" spans="1:12" x14ac:dyDescent="0.2">
      <c r="A772" s="103" t="str">
        <f t="shared" si="81"/>
        <v>2012_4_3_f4_2</v>
      </c>
      <c r="B772" s="23" t="s">
        <v>57</v>
      </c>
      <c r="C772" s="23">
        <v>3</v>
      </c>
      <c r="D772" s="23" t="s">
        <v>44</v>
      </c>
      <c r="E772" s="23">
        <v>0</v>
      </c>
      <c r="F772" s="23">
        <v>7.9580850732409551E-3</v>
      </c>
      <c r="G772" s="23">
        <v>0.74998741069864017</v>
      </c>
      <c r="H772" s="23">
        <v>0.98410420001585264</v>
      </c>
      <c r="I772" s="23">
        <v>0.10570625838900911</v>
      </c>
      <c r="J772" s="23">
        <v>122.7812588970725</v>
      </c>
      <c r="K772" s="23">
        <v>64.270318222286008</v>
      </c>
      <c r="L772" s="23"/>
    </row>
    <row r="773" spans="1:12" x14ac:dyDescent="0.2">
      <c r="A773" s="103" t="str">
        <f t="shared" si="81"/>
        <v>2012_4_3_f4_3</v>
      </c>
      <c r="B773" s="23" t="s">
        <v>57</v>
      </c>
      <c r="C773" s="23">
        <v>3</v>
      </c>
      <c r="D773" s="23" t="s">
        <v>100</v>
      </c>
      <c r="E773" s="23">
        <v>0</v>
      </c>
      <c r="F773" s="23">
        <v>2.3962570672355103E-3</v>
      </c>
      <c r="G773" s="23">
        <v>0.3555676823534934</v>
      </c>
      <c r="H773" s="23">
        <v>1.6784036341272761</v>
      </c>
      <c r="I773" s="23">
        <v>0.40900167068335325</v>
      </c>
      <c r="J773" s="23">
        <v>117.29153927090425</v>
      </c>
      <c r="K773" s="23">
        <v>101.98912594938921</v>
      </c>
      <c r="L773" s="23"/>
    </row>
    <row r="774" spans="1:12" x14ac:dyDescent="0.2">
      <c r="A774" s="103" t="str">
        <f t="shared" si="81"/>
        <v>2012_4_3_f4_4</v>
      </c>
      <c r="B774" s="23" t="s">
        <v>57</v>
      </c>
      <c r="C774" s="23">
        <v>3</v>
      </c>
      <c r="D774" s="23" t="s">
        <v>102</v>
      </c>
      <c r="E774" s="23">
        <v>0</v>
      </c>
      <c r="F774" s="23">
        <v>0.26124238986057502</v>
      </c>
      <c r="G774" s="23">
        <v>1.3370155517955435</v>
      </c>
      <c r="H774" s="23">
        <v>0.57552545147159717</v>
      </c>
      <c r="I774" s="23">
        <v>3.0893495706112994E-3</v>
      </c>
      <c r="J774" s="23">
        <v>108.6466794578201</v>
      </c>
      <c r="K774" s="23">
        <v>14.721198647331981</v>
      </c>
      <c r="L774" s="23"/>
    </row>
    <row r="775" spans="1:12" x14ac:dyDescent="0.2">
      <c r="A775" s="103" t="str">
        <f t="shared" si="81"/>
        <v>2012_4_3_f60_1</v>
      </c>
      <c r="B775" s="23" t="s">
        <v>57</v>
      </c>
      <c r="C775" s="23">
        <v>3</v>
      </c>
      <c r="D775" s="23" t="s">
        <v>109</v>
      </c>
      <c r="E775" s="23">
        <v>0</v>
      </c>
      <c r="F775" s="23">
        <v>0.18636657561232631</v>
      </c>
      <c r="G775" s="23">
        <v>1.160824198796127</v>
      </c>
      <c r="H775" s="23">
        <v>0.87751459619113181</v>
      </c>
      <c r="I775" s="23">
        <v>5.3010617950782692E-2</v>
      </c>
      <c r="J775" s="23">
        <v>110.50649254193222</v>
      </c>
      <c r="K775" s="23">
        <v>34.998624081649545</v>
      </c>
      <c r="L775" s="23"/>
    </row>
    <row r="776" spans="1:12" x14ac:dyDescent="0.2">
      <c r="A776" s="103" t="str">
        <f t="shared" si="81"/>
        <v>2012_4_3_f61_1</v>
      </c>
      <c r="B776" s="23" t="s">
        <v>57</v>
      </c>
      <c r="C776" s="23">
        <v>3</v>
      </c>
      <c r="D776" s="23" t="s">
        <v>110</v>
      </c>
      <c r="E776" s="23">
        <v>0</v>
      </c>
      <c r="F776" s="23">
        <v>0.70041843835999651</v>
      </c>
      <c r="G776" s="23">
        <v>1.2759573914318882</v>
      </c>
      <c r="H776" s="23">
        <v>0.10708582463698145</v>
      </c>
      <c r="I776" s="23">
        <v>1.5446747853056497E-3</v>
      </c>
      <c r="J776" s="23">
        <v>105.21677291576404</v>
      </c>
      <c r="K776" s="23">
        <v>-28.308943521282426</v>
      </c>
      <c r="L776" s="23"/>
    </row>
    <row r="777" spans="1:12" x14ac:dyDescent="0.2">
      <c r="A777" s="103" t="str">
        <f t="shared" si="81"/>
        <v>2012_4_3_f61_2</v>
      </c>
      <c r="B777" s="23" t="s">
        <v>57</v>
      </c>
      <c r="C777" s="23">
        <v>3</v>
      </c>
      <c r="D777" s="23" t="s">
        <v>111</v>
      </c>
      <c r="E777" s="23">
        <v>5.7161956400638758E-2</v>
      </c>
      <c r="F777" s="23">
        <v>0.9966439205002694</v>
      </c>
      <c r="G777" s="23">
        <v>1.0077446845729312</v>
      </c>
      <c r="H777" s="23">
        <v>2.3455767740332201E-2</v>
      </c>
      <c r="I777" s="23">
        <v>0</v>
      </c>
      <c r="J777" s="23">
        <v>105.21677291576404</v>
      </c>
      <c r="K777" s="23">
        <v>-52.158693732651287</v>
      </c>
      <c r="L777" s="23"/>
    </row>
    <row r="778" spans="1:12" x14ac:dyDescent="0.2">
      <c r="A778" s="103" t="str">
        <f t="shared" si="81"/>
        <v>2012_4_3_f9_1</v>
      </c>
      <c r="B778" s="23" t="s">
        <v>57</v>
      </c>
      <c r="C778" s="23">
        <v>3</v>
      </c>
      <c r="D778" s="23" t="s">
        <v>4</v>
      </c>
      <c r="E778" s="23">
        <v>1.877706565044171E-2</v>
      </c>
      <c r="F778" s="23">
        <v>5.3053183178601457E-2</v>
      </c>
      <c r="G778" s="23">
        <v>0.97371055396455564</v>
      </c>
      <c r="H778" s="23">
        <v>0.3530711287317207</v>
      </c>
      <c r="I778" s="23">
        <v>1.6767711761649057E-2</v>
      </c>
      <c r="J778" s="23">
        <v>119.30649254193223</v>
      </c>
      <c r="K778" s="23">
        <v>20.913063090841696</v>
      </c>
      <c r="L778" s="23"/>
    </row>
    <row r="779" spans="1:12" x14ac:dyDescent="0.2">
      <c r="A779" s="103" t="str">
        <f t="shared" si="81"/>
        <v>2012_4_3_f9_2</v>
      </c>
      <c r="B779" s="23" t="s">
        <v>57</v>
      </c>
      <c r="C779" s="23">
        <v>3</v>
      </c>
      <c r="D779" s="23" t="s">
        <v>5</v>
      </c>
      <c r="E779" s="23">
        <v>0</v>
      </c>
      <c r="F779" s="23">
        <v>5.4327788373434258E-2</v>
      </c>
      <c r="G779" s="23">
        <v>1.1382775927361664</v>
      </c>
      <c r="H779" s="23">
        <v>0.6162878493411551</v>
      </c>
      <c r="I779" s="23">
        <v>3.8692227763114637E-2</v>
      </c>
      <c r="J779" s="23">
        <v>122.33639908398828</v>
      </c>
      <c r="K779" s="23">
        <v>34.604327158540663</v>
      </c>
      <c r="L779" s="23"/>
    </row>
    <row r="780" spans="1:12" x14ac:dyDescent="0.2">
      <c r="A780" s="103" t="str">
        <f t="shared" si="81"/>
        <v>2012_4_3_f9_3</v>
      </c>
      <c r="B780" s="23" t="s">
        <v>57</v>
      </c>
      <c r="C780" s="23">
        <v>3</v>
      </c>
      <c r="D780" s="23" t="s">
        <v>6</v>
      </c>
      <c r="E780" s="23">
        <v>0</v>
      </c>
      <c r="F780" s="23">
        <v>6.4592765969187602E-2</v>
      </c>
      <c r="G780" s="23">
        <v>0.96150592365548859</v>
      </c>
      <c r="H780" s="23">
        <v>1.3645471859057663</v>
      </c>
      <c r="I780" s="23">
        <v>7.3954170797877722E-2</v>
      </c>
      <c r="J780" s="23">
        <v>117.29153927090424</v>
      </c>
      <c r="K780" s="23">
        <v>58.746357799080307</v>
      </c>
      <c r="L780" s="23"/>
    </row>
    <row r="781" spans="1:12" x14ac:dyDescent="0.2">
      <c r="A781" s="103" t="str">
        <f t="shared" si="81"/>
        <v>2012_4_3_f9_4</v>
      </c>
      <c r="B781" s="23" t="s">
        <v>57</v>
      </c>
      <c r="C781" s="23">
        <v>3</v>
      </c>
      <c r="D781" s="23" t="s">
        <v>7</v>
      </c>
      <c r="E781" s="23">
        <v>0</v>
      </c>
      <c r="F781" s="23">
        <v>0.4991147754146818</v>
      </c>
      <c r="G781" s="23">
        <v>1.4133846477964471</v>
      </c>
      <c r="H781" s="23">
        <v>0.22289426344470986</v>
      </c>
      <c r="I781" s="23">
        <v>0</v>
      </c>
      <c r="J781" s="23">
        <v>107.86163272884816</v>
      </c>
      <c r="K781" s="23">
        <v>-12.935343665015264</v>
      </c>
      <c r="L781" s="23"/>
    </row>
    <row r="782" spans="1:12" x14ac:dyDescent="0.2">
      <c r="A782" s="103" t="str">
        <f t="shared" si="81"/>
        <v>2012_4_3_InEI</v>
      </c>
      <c r="B782" s="23" t="s">
        <v>57</v>
      </c>
      <c r="C782" s="23">
        <v>3</v>
      </c>
      <c r="D782" s="23" t="s">
        <v>107</v>
      </c>
      <c r="E782" s="23">
        <v>4.2706254426630409E-4</v>
      </c>
      <c r="F782" s="23">
        <v>1.6624433714270909E-3</v>
      </c>
      <c r="G782" s="23">
        <v>3.5596542162956768E-2</v>
      </c>
      <c r="H782" s="23">
        <v>1.717029295105281E-2</v>
      </c>
      <c r="I782" s="23">
        <v>8.7254237766414933E-4</v>
      </c>
      <c r="J782" s="23">
        <v>120.7937868766891</v>
      </c>
      <c r="K782" s="23">
        <v>29.426050270107435</v>
      </c>
      <c r="L782" s="23"/>
    </row>
    <row r="783" spans="1:12" x14ac:dyDescent="0.2">
      <c r="A783" s="103" t="str">
        <f t="shared" si="81"/>
        <v>2012_4_3_InIN</v>
      </c>
      <c r="B783" s="23" t="s">
        <v>57</v>
      </c>
      <c r="C783" s="23">
        <v>3</v>
      </c>
      <c r="D783" s="23" t="s">
        <v>113</v>
      </c>
      <c r="E783" s="23">
        <v>0</v>
      </c>
      <c r="F783" s="23">
        <v>1.8266106591358362E-2</v>
      </c>
      <c r="G783" s="23">
        <v>7.0482992590060731E-2</v>
      </c>
      <c r="H783" s="23">
        <v>5.1658281881755495E-2</v>
      </c>
      <c r="I783" s="23">
        <v>1.9883569771920414E-3</v>
      </c>
      <c r="J783" s="23">
        <v>113.26212430432241</v>
      </c>
      <c r="K783" s="23">
        <v>26.242982942500571</v>
      </c>
      <c r="L783" s="23"/>
    </row>
    <row r="784" spans="1:12" x14ac:dyDescent="0.2">
      <c r="A784" s="103" t="str">
        <f t="shared" si="81"/>
        <v>2012_4_3_lagE</v>
      </c>
      <c r="B784" s="23" t="s">
        <v>57</v>
      </c>
      <c r="C784" s="23">
        <v>3</v>
      </c>
      <c r="D784" s="23" t="s">
        <v>226</v>
      </c>
      <c r="E784" s="23">
        <v>0</v>
      </c>
      <c r="F784" s="23">
        <v>1.4790226454370447E-3</v>
      </c>
      <c r="G784" s="23">
        <v>2.2845634051870501E-2</v>
      </c>
      <c r="H784" s="23">
        <v>3.0235336360164001E-2</v>
      </c>
      <c r="I784" s="23">
        <v>1.8477754344489827E-3</v>
      </c>
      <c r="J784" s="23">
        <v>121.18086799323829</v>
      </c>
      <c r="K784" s="23">
        <v>57.530842738927198</v>
      </c>
      <c r="L784" s="23"/>
    </row>
    <row r="785" spans="1:12" x14ac:dyDescent="0.2">
      <c r="A785" s="103" t="str">
        <f t="shared" si="81"/>
        <v>2012_4_3_lagI</v>
      </c>
      <c r="B785" s="23" t="s">
        <v>57</v>
      </c>
      <c r="C785" s="23">
        <v>3</v>
      </c>
      <c r="D785" s="23" t="s">
        <v>227</v>
      </c>
      <c r="E785" s="23">
        <v>0</v>
      </c>
      <c r="F785" s="23">
        <v>7.6128276077144395E-3</v>
      </c>
      <c r="G785" s="23">
        <v>5.0686836600493876E-2</v>
      </c>
      <c r="H785" s="23">
        <v>7.2634139127054673E-2</v>
      </c>
      <c r="I785" s="23">
        <v>1.2618539961847605E-2</v>
      </c>
      <c r="J785" s="23">
        <v>113.8840290598927</v>
      </c>
      <c r="K785" s="23">
        <v>62.874899406014883</v>
      </c>
      <c r="L785" s="23"/>
    </row>
    <row r="786" spans="1:12" x14ac:dyDescent="0.2">
      <c r="A786" s="103" t="str">
        <f t="shared" si="81"/>
        <v>2012_4_4_f12_3</v>
      </c>
      <c r="B786" s="23" t="s">
        <v>57</v>
      </c>
      <c r="C786" s="23">
        <v>4</v>
      </c>
      <c r="D786" s="23" t="s">
        <v>3</v>
      </c>
      <c r="E786" s="23">
        <v>0</v>
      </c>
      <c r="F786" s="23">
        <v>2.9663169199327523E-2</v>
      </c>
      <c r="G786" s="23">
        <v>0.55582321220371844</v>
      </c>
      <c r="H786" s="23">
        <v>0.11948740248695751</v>
      </c>
      <c r="I786" s="23">
        <v>0</v>
      </c>
      <c r="J786" s="23">
        <v>32.481630253141034</v>
      </c>
      <c r="K786" s="23">
        <v>12.741499803295547</v>
      </c>
      <c r="L786" s="23"/>
    </row>
    <row r="787" spans="1:12" x14ac:dyDescent="0.2">
      <c r="A787" s="103" t="str">
        <f t="shared" si="81"/>
        <v>2012_4_4_f4_1</v>
      </c>
      <c r="B787" s="23" t="s">
        <v>57</v>
      </c>
      <c r="C787" s="23">
        <v>4</v>
      </c>
      <c r="D787" s="23" t="s">
        <v>43</v>
      </c>
      <c r="E787" s="23">
        <v>0</v>
      </c>
      <c r="F787" s="23">
        <v>0</v>
      </c>
      <c r="G787" s="23">
        <v>0.29611320221212767</v>
      </c>
      <c r="H787" s="23">
        <v>0.31003333273974382</v>
      </c>
      <c r="I787" s="23">
        <v>7.5245543628007258E-4</v>
      </c>
      <c r="J787" s="23">
        <v>40.281630253141039</v>
      </c>
      <c r="K787" s="23">
        <v>51.332799781567417</v>
      </c>
      <c r="L787" s="23"/>
    </row>
    <row r="788" spans="1:12" x14ac:dyDescent="0.2">
      <c r="A788" s="103" t="str">
        <f t="shared" si="81"/>
        <v>2012_4_4_f4_2</v>
      </c>
      <c r="B788" s="23" t="s">
        <v>57</v>
      </c>
      <c r="C788" s="23">
        <v>4</v>
      </c>
      <c r="D788" s="23" t="s">
        <v>44</v>
      </c>
      <c r="E788" s="23">
        <v>0</v>
      </c>
      <c r="F788" s="23">
        <v>6.075326661988432E-4</v>
      </c>
      <c r="G788" s="23">
        <v>0.2430118967758832</v>
      </c>
      <c r="H788" s="23">
        <v>0.393408973254328</v>
      </c>
      <c r="I788" s="23">
        <v>4.1497833300877494E-2</v>
      </c>
      <c r="J788" s="23">
        <v>42.615275112954123</v>
      </c>
      <c r="K788" s="23">
        <v>70.122138533164417</v>
      </c>
      <c r="L788" s="23"/>
    </row>
    <row r="789" spans="1:12" x14ac:dyDescent="0.2">
      <c r="A789" s="103" t="str">
        <f t="shared" si="81"/>
        <v>2012_4_4_f4_3</v>
      </c>
      <c r="B789" s="23" t="s">
        <v>57</v>
      </c>
      <c r="C789" s="23">
        <v>4</v>
      </c>
      <c r="D789" s="23" t="s">
        <v>100</v>
      </c>
      <c r="E789" s="23">
        <v>0</v>
      </c>
      <c r="F789" s="23">
        <v>8.068014461905808E-4</v>
      </c>
      <c r="G789" s="23">
        <v>0.11621606638190575</v>
      </c>
      <c r="H789" s="23">
        <v>0.52274743173933902</v>
      </c>
      <c r="I789" s="23">
        <v>0.17132449221667076</v>
      </c>
      <c r="J789" s="23">
        <v>37.434901281178426</v>
      </c>
      <c r="K789" s="23">
        <v>106.59538484086615</v>
      </c>
      <c r="L789" s="23"/>
    </row>
    <row r="790" spans="1:12" x14ac:dyDescent="0.2">
      <c r="A790" s="103" t="str">
        <f t="shared" si="81"/>
        <v>2012_4_4_f4_4</v>
      </c>
      <c r="B790" s="23" t="s">
        <v>57</v>
      </c>
      <c r="C790" s="23">
        <v>4</v>
      </c>
      <c r="D790" s="23" t="s">
        <v>102</v>
      </c>
      <c r="E790" s="23">
        <v>0</v>
      </c>
      <c r="F790" s="23">
        <v>3.4621800235944265E-2</v>
      </c>
      <c r="G790" s="23">
        <v>0.97833685494711065</v>
      </c>
      <c r="H790" s="23">
        <v>0.33333498774290754</v>
      </c>
      <c r="I790" s="23">
        <v>2.0130578035665136E-3</v>
      </c>
      <c r="J790" s="23">
        <v>35.294714365290574</v>
      </c>
      <c r="K790" s="23">
        <v>22.453296638687103</v>
      </c>
      <c r="L790" s="23"/>
    </row>
    <row r="791" spans="1:12" x14ac:dyDescent="0.2">
      <c r="A791" s="103" t="str">
        <f t="shared" si="81"/>
        <v>2012_4_4_f60_1</v>
      </c>
      <c r="B791" s="23" t="s">
        <v>57</v>
      </c>
      <c r="C791" s="23">
        <v>4</v>
      </c>
      <c r="D791" s="23" t="s">
        <v>109</v>
      </c>
      <c r="E791" s="23">
        <v>0</v>
      </c>
      <c r="F791" s="23">
        <v>3.2977055690384248E-2</v>
      </c>
      <c r="G791" s="23">
        <v>0.50292469421257946</v>
      </c>
      <c r="H791" s="23">
        <v>0.16665162964846825</v>
      </c>
      <c r="I791" s="23">
        <v>2.4204043385717424E-3</v>
      </c>
      <c r="J791" s="23">
        <v>32.481630253141041</v>
      </c>
      <c r="K791" s="23">
        <v>19.648302646221509</v>
      </c>
      <c r="L791" s="23"/>
    </row>
    <row r="792" spans="1:12" x14ac:dyDescent="0.2">
      <c r="A792" s="103" t="str">
        <f t="shared" si="81"/>
        <v>2012_4_4_f61_1</v>
      </c>
      <c r="B792" s="23" t="s">
        <v>57</v>
      </c>
      <c r="C792" s="23">
        <v>4</v>
      </c>
      <c r="D792" s="23" t="s">
        <v>110</v>
      </c>
      <c r="E792" s="23">
        <v>0</v>
      </c>
      <c r="F792" s="23">
        <v>0.23961874767674049</v>
      </c>
      <c r="G792" s="23">
        <v>0.79534787019116449</v>
      </c>
      <c r="H792" s="23">
        <v>8.4710513610873853E-2</v>
      </c>
      <c r="I792" s="23">
        <v>1.0065289017832568E-3</v>
      </c>
      <c r="J792" s="23">
        <v>31.201256421365336</v>
      </c>
      <c r="K792" s="23">
        <v>-13.643027168824782</v>
      </c>
      <c r="L792" s="23"/>
    </row>
    <row r="793" spans="1:12" x14ac:dyDescent="0.2">
      <c r="A793" s="103" t="str">
        <f t="shared" si="81"/>
        <v>2012_4_4_f61_2</v>
      </c>
      <c r="B793" s="23" t="s">
        <v>57</v>
      </c>
      <c r="C793" s="23">
        <v>4</v>
      </c>
      <c r="D793" s="23" t="s">
        <v>111</v>
      </c>
      <c r="E793" s="23">
        <v>1.0805139822483011E-2</v>
      </c>
      <c r="F793" s="23">
        <v>0.57890670649103937</v>
      </c>
      <c r="G793" s="23">
        <v>0.5193254069760781</v>
      </c>
      <c r="H793" s="23">
        <v>1.1646407090961404E-2</v>
      </c>
      <c r="I793" s="23">
        <v>0</v>
      </c>
      <c r="J793" s="23">
        <v>31.201256421365343</v>
      </c>
      <c r="K793" s="23">
        <v>-52.545655822721216</v>
      </c>
      <c r="L793" s="23"/>
    </row>
    <row r="794" spans="1:12" x14ac:dyDescent="0.2">
      <c r="A794" s="103" t="str">
        <f t="shared" si="81"/>
        <v>2012_4_4_f9_1</v>
      </c>
      <c r="B794" s="23" t="s">
        <v>57</v>
      </c>
      <c r="C794" s="23">
        <v>4</v>
      </c>
      <c r="D794" s="23" t="s">
        <v>4</v>
      </c>
      <c r="E794" s="23">
        <v>0</v>
      </c>
      <c r="F794" s="23">
        <v>1.6167337560211215E-2</v>
      </c>
      <c r="G794" s="23">
        <v>0.44944376901172206</v>
      </c>
      <c r="H794" s="23">
        <v>0.13249522835112215</v>
      </c>
      <c r="I794" s="23">
        <v>0</v>
      </c>
      <c r="J794" s="23">
        <v>39.38163025314104</v>
      </c>
      <c r="K794" s="23">
        <v>19.449366107429071</v>
      </c>
      <c r="L794" s="23"/>
    </row>
    <row r="795" spans="1:12" x14ac:dyDescent="0.2">
      <c r="A795" s="103" t="str">
        <f t="shared" si="81"/>
        <v>2012_4_4_f9_2</v>
      </c>
      <c r="B795" s="23" t="s">
        <v>57</v>
      </c>
      <c r="C795" s="23">
        <v>4</v>
      </c>
      <c r="D795" s="23" t="s">
        <v>5</v>
      </c>
      <c r="E795" s="23">
        <v>0</v>
      </c>
      <c r="F795" s="23">
        <v>4.0821606098613225E-2</v>
      </c>
      <c r="G795" s="23">
        <v>0.38715502012895547</v>
      </c>
      <c r="H795" s="23">
        <v>0.21191215837284511</v>
      </c>
      <c r="I795" s="23">
        <v>0</v>
      </c>
      <c r="J795" s="23">
        <v>40.575088197066272</v>
      </c>
      <c r="K795" s="23">
        <v>26.737545084662084</v>
      </c>
      <c r="L795" s="23"/>
    </row>
    <row r="796" spans="1:12" x14ac:dyDescent="0.2">
      <c r="A796" s="103" t="str">
        <f t="shared" si="81"/>
        <v>2012_4_4_f9_3</v>
      </c>
      <c r="B796" s="23" t="s">
        <v>57</v>
      </c>
      <c r="C796" s="23">
        <v>4</v>
      </c>
      <c r="D796" s="23" t="s">
        <v>6</v>
      </c>
      <c r="E796" s="23">
        <v>0</v>
      </c>
      <c r="F796" s="23">
        <v>1.2503887257744909E-2</v>
      </c>
      <c r="G796" s="23">
        <v>0.35365666107184318</v>
      </c>
      <c r="H796" s="23">
        <v>0.3383953925534901</v>
      </c>
      <c r="I796" s="23">
        <v>7.5193863019933554E-2</v>
      </c>
      <c r="J796" s="23">
        <v>36.434901281178426</v>
      </c>
      <c r="K796" s="23">
        <v>61.081032524998712</v>
      </c>
      <c r="L796" s="23"/>
    </row>
    <row r="797" spans="1:12" x14ac:dyDescent="0.2">
      <c r="A797" s="103" t="str">
        <f t="shared" si="81"/>
        <v>2012_4_4_f9_4</v>
      </c>
      <c r="B797" s="23" t="s">
        <v>57</v>
      </c>
      <c r="C797" s="23">
        <v>4</v>
      </c>
      <c r="D797" s="23" t="s">
        <v>7</v>
      </c>
      <c r="E797" s="23">
        <v>3.3980762803134399E-3</v>
      </c>
      <c r="F797" s="23">
        <v>0.50705451283071401</v>
      </c>
      <c r="G797" s="23">
        <v>0.75736581321114271</v>
      </c>
      <c r="H797" s="23">
        <v>4.0261156071330273E-3</v>
      </c>
      <c r="I797" s="23">
        <v>0</v>
      </c>
      <c r="J797" s="23">
        <v>33.341443337253196</v>
      </c>
      <c r="K797" s="23">
        <v>-40.085446184432669</v>
      </c>
      <c r="L797" s="23"/>
    </row>
    <row r="798" spans="1:12" x14ac:dyDescent="0.2">
      <c r="A798" s="103" t="str">
        <f t="shared" si="81"/>
        <v>2012_4_4_InEI</v>
      </c>
      <c r="B798" s="23" t="s">
        <v>57</v>
      </c>
      <c r="C798" s="23">
        <v>4</v>
      </c>
      <c r="D798" s="23" t="s">
        <v>107</v>
      </c>
      <c r="E798" s="23">
        <v>0</v>
      </c>
      <c r="F798" s="23">
        <v>7.7424898926961951E-4</v>
      </c>
      <c r="G798" s="23">
        <v>1.3737456666014111E-2</v>
      </c>
      <c r="H798" s="23">
        <v>5.5905180477330545E-3</v>
      </c>
      <c r="I798" s="23">
        <v>0</v>
      </c>
      <c r="J798" s="23">
        <v>40.190078402260831</v>
      </c>
      <c r="K798" s="23">
        <v>23.958886984929169</v>
      </c>
      <c r="L798" s="23"/>
    </row>
    <row r="799" spans="1:12" x14ac:dyDescent="0.2">
      <c r="A799" s="103" t="str">
        <f t="shared" si="81"/>
        <v>2012_4_4_InIN</v>
      </c>
      <c r="B799" s="23" t="s">
        <v>57</v>
      </c>
      <c r="C799" s="23">
        <v>4</v>
      </c>
      <c r="D799" s="23" t="s">
        <v>113</v>
      </c>
      <c r="E799" s="23">
        <v>2.5647256125931235E-5</v>
      </c>
      <c r="F799" s="23">
        <v>2.594211123394723E-2</v>
      </c>
      <c r="G799" s="23">
        <v>4.7894687985157107E-2</v>
      </c>
      <c r="H799" s="23">
        <v>1.4331220418776368E-2</v>
      </c>
      <c r="I799" s="23">
        <v>3.4152150377536519E-3</v>
      </c>
      <c r="J799" s="23">
        <v>35.301123459296846</v>
      </c>
      <c r="K799" s="23">
        <v>-5.2743305561949869</v>
      </c>
      <c r="L799" s="23"/>
    </row>
    <row r="800" spans="1:12" x14ac:dyDescent="0.2">
      <c r="A800" s="103" t="str">
        <f t="shared" si="81"/>
        <v>2012_4_4_lagE</v>
      </c>
      <c r="B800" s="23" t="s">
        <v>57</v>
      </c>
      <c r="C800" s="23">
        <v>4</v>
      </c>
      <c r="D800" s="23" t="s">
        <v>226</v>
      </c>
      <c r="E800" s="23">
        <v>0</v>
      </c>
      <c r="F800" s="23">
        <v>9.5355096030912363E-6</v>
      </c>
      <c r="G800" s="23">
        <v>8.6756375921878959E-3</v>
      </c>
      <c r="H800" s="23">
        <v>1.1501473341651396E-2</v>
      </c>
      <c r="I800" s="23">
        <v>7.6152702286639434E-4</v>
      </c>
      <c r="J800" s="23">
        <v>41.544965061418154</v>
      </c>
      <c r="K800" s="23">
        <v>62.129483024919942</v>
      </c>
      <c r="L800" s="23"/>
    </row>
    <row r="801" spans="1:12" x14ac:dyDescent="0.2">
      <c r="A801" s="103" t="str">
        <f t="shared" si="81"/>
        <v>2012_4_4_lagI</v>
      </c>
      <c r="B801" s="23" t="s">
        <v>57</v>
      </c>
      <c r="C801" s="23">
        <v>4</v>
      </c>
      <c r="D801" s="23" t="s">
        <v>227</v>
      </c>
      <c r="E801" s="23">
        <v>0</v>
      </c>
      <c r="F801" s="23">
        <v>1.4171457413062738E-3</v>
      </c>
      <c r="G801" s="23">
        <v>5.0053524603813168E-2</v>
      </c>
      <c r="H801" s="23">
        <v>3.7952639086887112E-2</v>
      </c>
      <c r="I801" s="23">
        <v>7.725936122766011E-3</v>
      </c>
      <c r="J801" s="23">
        <v>36.507448980182069</v>
      </c>
      <c r="K801" s="23">
        <v>53.512886584180919</v>
      </c>
      <c r="L801" s="23"/>
    </row>
    <row r="802" spans="1:12" x14ac:dyDescent="0.2">
      <c r="A802" s="103" t="str">
        <f t="shared" si="81"/>
        <v>2012_4_5_f12_3</v>
      </c>
      <c r="B802" s="23" t="s">
        <v>57</v>
      </c>
      <c r="C802" s="23">
        <v>5</v>
      </c>
      <c r="D802" s="23" t="s">
        <v>3</v>
      </c>
      <c r="E802" s="23">
        <v>0</v>
      </c>
      <c r="F802" s="23">
        <v>0.25776422206606087</v>
      </c>
      <c r="G802" s="23">
        <v>3.7818396360123514</v>
      </c>
      <c r="H802" s="23">
        <v>1.8521803520230529</v>
      </c>
      <c r="I802" s="23">
        <v>0</v>
      </c>
      <c r="J802" s="23">
        <v>182.40864021786223</v>
      </c>
      <c r="K802" s="23">
        <v>27.061685783117532</v>
      </c>
      <c r="L802" s="23"/>
    </row>
    <row r="803" spans="1:12" x14ac:dyDescent="0.2">
      <c r="A803" s="103" t="str">
        <f t="shared" si="81"/>
        <v>2012_4_5_f4_1</v>
      </c>
      <c r="B803" s="23" t="s">
        <v>57</v>
      </c>
      <c r="C803" s="23">
        <v>5</v>
      </c>
      <c r="D803" s="23" t="s">
        <v>43</v>
      </c>
      <c r="E803" s="23">
        <v>0</v>
      </c>
      <c r="F803" s="23">
        <v>5.7716958253940756E-2</v>
      </c>
      <c r="G803" s="23">
        <v>0.407831773621049</v>
      </c>
      <c r="H803" s="23">
        <v>0.97565269195465121</v>
      </c>
      <c r="I803" s="23">
        <v>0.15142777123930121</v>
      </c>
      <c r="J803" s="23">
        <v>185.00864021786222</v>
      </c>
      <c r="K803" s="23">
        <v>76.6525742438413</v>
      </c>
      <c r="L803" s="23"/>
    </row>
    <row r="804" spans="1:12" x14ac:dyDescent="0.2">
      <c r="A804" s="103" t="str">
        <f t="shared" si="81"/>
        <v>2012_4_5_f4_2</v>
      </c>
      <c r="B804" s="23" t="s">
        <v>57</v>
      </c>
      <c r="C804" s="23">
        <v>5</v>
      </c>
      <c r="D804" s="23" t="s">
        <v>44</v>
      </c>
      <c r="E804" s="23">
        <v>0</v>
      </c>
      <c r="F804" s="23">
        <v>8.737129973690011E-2</v>
      </c>
      <c r="G804" s="23">
        <v>0.66873970651312642</v>
      </c>
      <c r="H804" s="23">
        <v>1.7595169386675431</v>
      </c>
      <c r="I804" s="23">
        <v>0.26968915683889705</v>
      </c>
      <c r="J804" s="23">
        <v>193.44321965711453</v>
      </c>
      <c r="K804" s="23">
        <v>79.399359994372418</v>
      </c>
      <c r="L804" s="23"/>
    </row>
    <row r="805" spans="1:12" x14ac:dyDescent="0.2">
      <c r="A805" s="103" t="str">
        <f t="shared" si="81"/>
        <v>2012_4_5_f4_3</v>
      </c>
      <c r="B805" s="23" t="s">
        <v>57</v>
      </c>
      <c r="C805" s="23">
        <v>5</v>
      </c>
      <c r="D805" s="23" t="s">
        <v>100</v>
      </c>
      <c r="E805" s="23">
        <v>0</v>
      </c>
      <c r="F805" s="23">
        <v>1.8775767196259688E-2</v>
      </c>
      <c r="G805" s="23">
        <v>1.037356528635351</v>
      </c>
      <c r="H805" s="23">
        <v>3.7224206794294985</v>
      </c>
      <c r="I805" s="23">
        <v>1.0559759317142703</v>
      </c>
      <c r="J805" s="23">
        <v>178.22172433001163</v>
      </c>
      <c r="K805" s="23">
        <v>99.675515682320707</v>
      </c>
      <c r="L805" s="23"/>
    </row>
    <row r="806" spans="1:12" x14ac:dyDescent="0.2">
      <c r="A806" s="103" t="str">
        <f t="shared" si="81"/>
        <v>2012_4_5_f4_4</v>
      </c>
      <c r="B806" s="23" t="s">
        <v>57</v>
      </c>
      <c r="C806" s="23">
        <v>5</v>
      </c>
      <c r="D806" s="23" t="s">
        <v>102</v>
      </c>
      <c r="E806" s="23">
        <v>1.58205518624429E-2</v>
      </c>
      <c r="F806" s="23">
        <v>2.1208426104639431</v>
      </c>
      <c r="G806" s="23">
        <v>6.8113048549890518</v>
      </c>
      <c r="H806" s="23">
        <v>4.2340152624489402</v>
      </c>
      <c r="I806" s="23">
        <v>0.34100956237164581</v>
      </c>
      <c r="J806" s="23">
        <v>164.66097666646036</v>
      </c>
      <c r="K806" s="23">
        <v>20.435939775051207</v>
      </c>
      <c r="L806" s="23"/>
    </row>
    <row r="807" spans="1:12" x14ac:dyDescent="0.2">
      <c r="A807" s="103" t="str">
        <f t="shared" si="81"/>
        <v>2012_4_5_f60_1</v>
      </c>
      <c r="B807" s="23" t="s">
        <v>57</v>
      </c>
      <c r="C807" s="23">
        <v>5</v>
      </c>
      <c r="D807" s="23" t="s">
        <v>109</v>
      </c>
      <c r="E807" s="23">
        <v>0</v>
      </c>
      <c r="F807" s="23">
        <v>0.2564735141040313</v>
      </c>
      <c r="G807" s="23">
        <v>2.3980227863789829</v>
      </c>
      <c r="H807" s="23">
        <v>3.0132078964099929</v>
      </c>
      <c r="I807" s="23">
        <v>0.27753597962258592</v>
      </c>
      <c r="J807" s="23">
        <v>183.40864021786226</v>
      </c>
      <c r="K807" s="23">
        <v>55.705173268409972</v>
      </c>
      <c r="L807" s="23"/>
    </row>
    <row r="808" spans="1:12" x14ac:dyDescent="0.2">
      <c r="A808" s="103" t="str">
        <f t="shared" si="81"/>
        <v>2012_4_5_f61_1</v>
      </c>
      <c r="B808" s="23" t="s">
        <v>57</v>
      </c>
      <c r="C808" s="23">
        <v>5</v>
      </c>
      <c r="D808" s="23" t="s">
        <v>110</v>
      </c>
      <c r="E808" s="23">
        <v>0</v>
      </c>
      <c r="F808" s="23">
        <v>4.5280874666674071</v>
      </c>
      <c r="G808" s="23">
        <v>8.9878475253935299</v>
      </c>
      <c r="H808" s="23">
        <v>0.65911538604374798</v>
      </c>
      <c r="I808" s="23">
        <v>4.0547496189941024E-3</v>
      </c>
      <c r="J808" s="23">
        <v>168.28714489075941</v>
      </c>
      <c r="K808" s="23">
        <v>-27.229240114996568</v>
      </c>
      <c r="L808" s="23"/>
    </row>
    <row r="809" spans="1:12" x14ac:dyDescent="0.2">
      <c r="A809" s="103" t="str">
        <f t="shared" si="81"/>
        <v>2012_4_5_f61_2</v>
      </c>
      <c r="B809" s="23" t="s">
        <v>57</v>
      </c>
      <c r="C809" s="23">
        <v>5</v>
      </c>
      <c r="D809" s="23" t="s">
        <v>111</v>
      </c>
      <c r="E809" s="23">
        <v>3.3290006313365768E-2</v>
      </c>
      <c r="F809" s="23">
        <v>8.5395009226541703</v>
      </c>
      <c r="G809" s="23">
        <v>5.480281508779882</v>
      </c>
      <c r="H809" s="23">
        <v>0.31795900928401427</v>
      </c>
      <c r="I809" s="23">
        <v>0</v>
      </c>
      <c r="J809" s="23">
        <v>171.28714489075941</v>
      </c>
      <c r="K809" s="23">
        <v>-57.672422167783466</v>
      </c>
      <c r="L809" s="23"/>
    </row>
    <row r="810" spans="1:12" x14ac:dyDescent="0.2">
      <c r="A810" s="103" t="str">
        <f t="shared" si="81"/>
        <v>2012_4_5_f9_1</v>
      </c>
      <c r="B810" s="23" t="s">
        <v>57</v>
      </c>
      <c r="C810" s="23">
        <v>5</v>
      </c>
      <c r="D810" s="23" t="s">
        <v>4</v>
      </c>
      <c r="E810" s="23">
        <v>0</v>
      </c>
      <c r="F810" s="23">
        <v>0.11404558558165842</v>
      </c>
      <c r="G810" s="23">
        <v>0.8736199290606772</v>
      </c>
      <c r="H810" s="23">
        <v>0.59449425378534615</v>
      </c>
      <c r="I810" s="23">
        <v>7.8295513597782789E-3</v>
      </c>
      <c r="J810" s="23">
        <v>184.20864021786227</v>
      </c>
      <c r="K810" s="23">
        <v>31.201956186068021</v>
      </c>
      <c r="L810" s="23"/>
    </row>
    <row r="811" spans="1:12" x14ac:dyDescent="0.2">
      <c r="A811" s="103" t="str">
        <f t="shared" si="81"/>
        <v>2012_4_5_f9_2</v>
      </c>
      <c r="B811" s="23" t="s">
        <v>57</v>
      </c>
      <c r="C811" s="23">
        <v>5</v>
      </c>
      <c r="D811" s="23" t="s">
        <v>5</v>
      </c>
      <c r="E811" s="23">
        <v>0</v>
      </c>
      <c r="F811" s="23">
        <v>0.25356847480481298</v>
      </c>
      <c r="G811" s="23">
        <v>1.4647612011466957</v>
      </c>
      <c r="H811" s="23">
        <v>1.0827157746664784</v>
      </c>
      <c r="I811" s="23">
        <v>0</v>
      </c>
      <c r="J811" s="23">
        <v>194.0824719935631</v>
      </c>
      <c r="K811" s="23">
        <v>29.601351155467071</v>
      </c>
      <c r="L811" s="23"/>
    </row>
    <row r="812" spans="1:12" x14ac:dyDescent="0.2">
      <c r="A812" s="103" t="str">
        <f t="shared" si="81"/>
        <v>2012_4_5_f9_3</v>
      </c>
      <c r="B812" s="23" t="s">
        <v>57</v>
      </c>
      <c r="C812" s="23">
        <v>5</v>
      </c>
      <c r="D812" s="23" t="s">
        <v>6</v>
      </c>
      <c r="E812" s="23">
        <v>0</v>
      </c>
      <c r="F812" s="23">
        <v>0.17914366643863863</v>
      </c>
      <c r="G812" s="23">
        <v>2.4111037444513341</v>
      </c>
      <c r="H812" s="23">
        <v>3.0463445079480413</v>
      </c>
      <c r="I812" s="23">
        <v>0.19793698813736585</v>
      </c>
      <c r="J812" s="23">
        <v>178.22172433001165</v>
      </c>
      <c r="K812" s="23">
        <v>55.926962910116288</v>
      </c>
      <c r="L812" s="23"/>
    </row>
    <row r="813" spans="1:12" x14ac:dyDescent="0.2">
      <c r="A813" s="103" t="str">
        <f t="shared" si="81"/>
        <v>2012_4_5_f9_4</v>
      </c>
      <c r="B813" s="23" t="s">
        <v>57</v>
      </c>
      <c r="C813" s="23">
        <v>5</v>
      </c>
      <c r="D813" s="23" t="s">
        <v>7</v>
      </c>
      <c r="E813" s="23">
        <v>3.9737066884539679E-2</v>
      </c>
      <c r="F813" s="23">
        <v>4.2131032097655012</v>
      </c>
      <c r="G813" s="23">
        <v>7.5021298845719588</v>
      </c>
      <c r="H813" s="23">
        <v>1.8006918324344565</v>
      </c>
      <c r="I813" s="23">
        <v>0</v>
      </c>
      <c r="J813" s="23">
        <v>165.8478925543109</v>
      </c>
      <c r="K813" s="23">
        <v>-18.382617626982984</v>
      </c>
      <c r="L813" s="23"/>
    </row>
    <row r="814" spans="1:12" x14ac:dyDescent="0.2">
      <c r="A814" s="103" t="str">
        <f t="shared" si="81"/>
        <v>2012_4_5_InEI</v>
      </c>
      <c r="B814" s="23" t="s">
        <v>57</v>
      </c>
      <c r="C814" s="23">
        <v>5</v>
      </c>
      <c r="D814" s="23" t="s">
        <v>107</v>
      </c>
      <c r="E814" s="23">
        <v>0</v>
      </c>
      <c r="F814" s="23">
        <v>4.3448596637604073E-3</v>
      </c>
      <c r="G814" s="23">
        <v>2.8335570763209299E-2</v>
      </c>
      <c r="H814" s="23">
        <v>1.9995195625116313E-2</v>
      </c>
      <c r="I814" s="23">
        <v>7.5584462679783795E-5</v>
      </c>
      <c r="J814" s="23">
        <v>191.24927536460902</v>
      </c>
      <c r="K814" s="23">
        <v>29.954772094362475</v>
      </c>
      <c r="L814" s="23"/>
    </row>
    <row r="815" spans="1:12" x14ac:dyDescent="0.2">
      <c r="A815" s="103" t="str">
        <f t="shared" si="81"/>
        <v>2012_4_5_InIN</v>
      </c>
      <c r="B815" s="23" t="s">
        <v>57</v>
      </c>
      <c r="C815" s="23">
        <v>5</v>
      </c>
      <c r="D815" s="23" t="s">
        <v>113</v>
      </c>
      <c r="E815" s="23">
        <v>7.3405851046631678E-4</v>
      </c>
      <c r="F815" s="23">
        <v>0.42357585145575044</v>
      </c>
      <c r="G815" s="23">
        <v>0.92520269632663188</v>
      </c>
      <c r="H815" s="23">
        <v>0.43161207228010129</v>
      </c>
      <c r="I815" s="23">
        <v>1.3496605439087272E-2</v>
      </c>
      <c r="J815" s="23">
        <v>170.68613306904143</v>
      </c>
      <c r="K815" s="23">
        <v>1.8701056863965984</v>
      </c>
      <c r="L815" s="23"/>
    </row>
    <row r="816" spans="1:12" x14ac:dyDescent="0.2">
      <c r="A816" s="103" t="str">
        <f t="shared" si="81"/>
        <v>2012_4_5_lagE</v>
      </c>
      <c r="B816" s="23" t="s">
        <v>57</v>
      </c>
      <c r="C816" s="23">
        <v>5</v>
      </c>
      <c r="D816" s="23" t="s">
        <v>226</v>
      </c>
      <c r="E816" s="23">
        <v>0</v>
      </c>
      <c r="F816" s="23">
        <v>1.6645693957069148E-3</v>
      </c>
      <c r="G816" s="23">
        <v>1.3435310604997721E-2</v>
      </c>
      <c r="H816" s="23">
        <v>3.2570863638389944E-2</v>
      </c>
      <c r="I816" s="23">
        <v>4.9137171273081872E-3</v>
      </c>
      <c r="J816" s="23">
        <v>190.77443466648239</v>
      </c>
      <c r="K816" s="23">
        <v>77.463432929838021</v>
      </c>
      <c r="L816" s="23"/>
    </row>
    <row r="817" spans="1:12" x14ac:dyDescent="0.2">
      <c r="A817" s="103" t="str">
        <f t="shared" si="81"/>
        <v>2012_4_5_lagI</v>
      </c>
      <c r="B817" s="23" t="s">
        <v>57</v>
      </c>
      <c r="C817" s="23">
        <v>5</v>
      </c>
      <c r="D817" s="23" t="s">
        <v>227</v>
      </c>
      <c r="E817" s="23">
        <v>1.8297441584147912E-4</v>
      </c>
      <c r="F817" s="23">
        <v>0.20715649102015563</v>
      </c>
      <c r="G817" s="23">
        <v>0.72239236490210346</v>
      </c>
      <c r="H817" s="23">
        <v>0.72693085338487196</v>
      </c>
      <c r="I817" s="23">
        <v>0.13707929644914812</v>
      </c>
      <c r="J817" s="23">
        <v>170.11913068058763</v>
      </c>
      <c r="K817" s="23">
        <v>44.240867148305355</v>
      </c>
      <c r="L817" s="23"/>
    </row>
    <row r="818" spans="1:12" x14ac:dyDescent="0.2">
      <c r="A818" s="103" t="str">
        <f t="shared" si="81"/>
        <v>2012_4_6_f12_3</v>
      </c>
      <c r="B818" s="23" t="s">
        <v>57</v>
      </c>
      <c r="C818" s="23">
        <v>6</v>
      </c>
      <c r="D818" s="23" t="s">
        <v>3</v>
      </c>
      <c r="E818" s="23">
        <v>0</v>
      </c>
      <c r="F818" s="23">
        <v>5.009835284158809E-2</v>
      </c>
      <c r="G818" s="23">
        <v>0.58619968474027506</v>
      </c>
      <c r="H818" s="23">
        <v>0.10182434197850032</v>
      </c>
      <c r="I818" s="23">
        <v>0</v>
      </c>
      <c r="J818" s="23">
        <v>64.352336448598095</v>
      </c>
      <c r="K818" s="23">
        <v>7.0077795456792655</v>
      </c>
      <c r="L818" s="23"/>
    </row>
    <row r="819" spans="1:12" x14ac:dyDescent="0.2">
      <c r="A819" s="103" t="str">
        <f t="shared" si="81"/>
        <v>2012_4_6_f4_1</v>
      </c>
      <c r="B819" s="23" t="s">
        <v>57</v>
      </c>
      <c r="C819" s="23">
        <v>6</v>
      </c>
      <c r="D819" s="23" t="s">
        <v>43</v>
      </c>
      <c r="E819" s="23">
        <v>0</v>
      </c>
      <c r="F819" s="23">
        <v>0</v>
      </c>
      <c r="G819" s="23">
        <v>0.18984755006791199</v>
      </c>
      <c r="H819" s="23">
        <v>0.70212882723474213</v>
      </c>
      <c r="I819" s="23">
        <v>5.7816681263568245E-2</v>
      </c>
      <c r="J819" s="23">
        <v>66.15233644859812</v>
      </c>
      <c r="K819" s="23">
        <v>86.09898570919718</v>
      </c>
      <c r="L819" s="23"/>
    </row>
    <row r="820" spans="1:12" x14ac:dyDescent="0.2">
      <c r="A820" s="103" t="str">
        <f t="shared" si="81"/>
        <v>2012_4_6_f4_2</v>
      </c>
      <c r="B820" s="23" t="s">
        <v>57</v>
      </c>
      <c r="C820" s="23">
        <v>6</v>
      </c>
      <c r="D820" s="23" t="s">
        <v>44</v>
      </c>
      <c r="E820" s="23">
        <v>0</v>
      </c>
      <c r="F820" s="23">
        <v>1.0007385348011232E-3</v>
      </c>
      <c r="G820" s="23">
        <v>0.30193410644269675</v>
      </c>
      <c r="H820" s="23">
        <v>0.58797793139117249</v>
      </c>
      <c r="I820" s="23">
        <v>3.0438827309111613E-2</v>
      </c>
      <c r="J820" s="23">
        <v>69.813084112149511</v>
      </c>
      <c r="K820" s="23">
        <v>70.315701941423498</v>
      </c>
      <c r="L820" s="23"/>
    </row>
    <row r="821" spans="1:12" x14ac:dyDescent="0.2">
      <c r="A821" s="103" t="str">
        <f t="shared" si="81"/>
        <v>2012_4_6_f4_3</v>
      </c>
      <c r="B821" s="23" t="s">
        <v>57</v>
      </c>
      <c r="C821" s="23">
        <v>6</v>
      </c>
      <c r="D821" s="23" t="s">
        <v>100</v>
      </c>
      <c r="E821" s="23">
        <v>0</v>
      </c>
      <c r="F821" s="23">
        <v>8.5302751176756888E-4</v>
      </c>
      <c r="G821" s="23">
        <v>0.13191298711385818</v>
      </c>
      <c r="H821" s="23">
        <v>0.50748623463689568</v>
      </c>
      <c r="I821" s="23">
        <v>0.19214121636925796</v>
      </c>
      <c r="J821" s="23">
        <v>69.240186915887833</v>
      </c>
      <c r="K821" s="23">
        <v>107.03059029751596</v>
      </c>
      <c r="L821" s="23"/>
    </row>
    <row r="822" spans="1:12" x14ac:dyDescent="0.2">
      <c r="A822" s="103" t="str">
        <f t="shared" si="81"/>
        <v>2012_4_6_f4_4</v>
      </c>
      <c r="B822" s="23" t="s">
        <v>57</v>
      </c>
      <c r="C822" s="23">
        <v>6</v>
      </c>
      <c r="D822" s="23" t="s">
        <v>102</v>
      </c>
      <c r="E822" s="23">
        <v>1.2626731533405132E-3</v>
      </c>
      <c r="F822" s="23">
        <v>0.11544376297424434</v>
      </c>
      <c r="G822" s="23">
        <v>0.30711379919887227</v>
      </c>
      <c r="H822" s="23">
        <v>0.1123539274931287</v>
      </c>
      <c r="I822" s="23">
        <v>8.6630901339689969E-4</v>
      </c>
      <c r="J822" s="23">
        <v>62.903738317756989</v>
      </c>
      <c r="K822" s="23">
        <v>-0.72295552470211832</v>
      </c>
      <c r="L822" s="23"/>
    </row>
    <row r="823" spans="1:12" x14ac:dyDescent="0.2">
      <c r="A823" s="103" t="str">
        <f t="shared" si="81"/>
        <v>2012_4_6_f60_1</v>
      </c>
      <c r="B823" s="23" t="s">
        <v>57</v>
      </c>
      <c r="C823" s="23">
        <v>6</v>
      </c>
      <c r="D823" s="23" t="s">
        <v>109</v>
      </c>
      <c r="E823" s="23">
        <v>0</v>
      </c>
      <c r="F823" s="23">
        <v>8.5048232628031455E-3</v>
      </c>
      <c r="G823" s="23">
        <v>0.52273030664130327</v>
      </c>
      <c r="H823" s="23">
        <v>0.20432816712095442</v>
      </c>
      <c r="I823" s="23">
        <v>2.5590825353027061E-3</v>
      </c>
      <c r="J823" s="23">
        <v>64.352336448598095</v>
      </c>
      <c r="K823" s="23">
        <v>27.223332403014311</v>
      </c>
      <c r="L823" s="23"/>
    </row>
    <row r="824" spans="1:12" x14ac:dyDescent="0.2">
      <c r="A824" s="103" t="str">
        <f t="shared" si="81"/>
        <v>2012_4_6_f61_1</v>
      </c>
      <c r="B824" s="23" t="s">
        <v>57</v>
      </c>
      <c r="C824" s="23">
        <v>6</v>
      </c>
      <c r="D824" s="23" t="s">
        <v>110</v>
      </c>
      <c r="E824" s="23">
        <v>0</v>
      </c>
      <c r="F824" s="23">
        <v>9.2959399747812463E-2</v>
      </c>
      <c r="G824" s="23">
        <v>0.35545290503330396</v>
      </c>
      <c r="H824" s="23">
        <v>7.1303895718052507E-3</v>
      </c>
      <c r="I824" s="23">
        <v>4.3315450669844985E-4</v>
      </c>
      <c r="J824" s="23">
        <v>58.679439252336429</v>
      </c>
      <c r="K824" s="23">
        <v>-18.633158176052326</v>
      </c>
      <c r="L824" s="23"/>
    </row>
    <row r="825" spans="1:12" x14ac:dyDescent="0.2">
      <c r="A825" s="103" t="str">
        <f t="shared" si="81"/>
        <v>2012_4_6_f61_2</v>
      </c>
      <c r="B825" s="23" t="s">
        <v>57</v>
      </c>
      <c r="C825" s="23">
        <v>6</v>
      </c>
      <c r="D825" s="23" t="s">
        <v>111</v>
      </c>
      <c r="E825" s="23">
        <v>1.9051509637167158E-3</v>
      </c>
      <c r="F825" s="23">
        <v>0.14516381952034377</v>
      </c>
      <c r="G825" s="23">
        <v>0.32496274975366068</v>
      </c>
      <c r="H825" s="23">
        <v>2.9956382590659615E-3</v>
      </c>
      <c r="I825" s="23">
        <v>0</v>
      </c>
      <c r="J825" s="23">
        <v>59.679439252336429</v>
      </c>
      <c r="K825" s="23">
        <v>-30.730542268272021</v>
      </c>
      <c r="L825" s="23"/>
    </row>
    <row r="826" spans="1:12" x14ac:dyDescent="0.2">
      <c r="A826" s="103" t="str">
        <f t="shared" si="81"/>
        <v>2012_4_6_f9_1</v>
      </c>
      <c r="B826" s="23" t="s">
        <v>57</v>
      </c>
      <c r="C826" s="23">
        <v>6</v>
      </c>
      <c r="D826" s="23" t="s">
        <v>4</v>
      </c>
      <c r="E826" s="23">
        <v>0</v>
      </c>
      <c r="F826" s="23">
        <v>3.4321843062532484E-2</v>
      </c>
      <c r="G826" s="23">
        <v>0.41313277568312656</v>
      </c>
      <c r="H826" s="23">
        <v>0.50482241695550167</v>
      </c>
      <c r="I826" s="23">
        <v>0</v>
      </c>
      <c r="J826" s="23">
        <v>66.252336448598101</v>
      </c>
      <c r="K826" s="23">
        <v>49.407951284527194</v>
      </c>
      <c r="L826" s="23"/>
    </row>
    <row r="827" spans="1:12" x14ac:dyDescent="0.2">
      <c r="A827" s="103" t="str">
        <f t="shared" si="81"/>
        <v>2012_4_6_f9_2</v>
      </c>
      <c r="B827" s="23" t="s">
        <v>57</v>
      </c>
      <c r="C827" s="23">
        <v>6</v>
      </c>
      <c r="D827" s="23" t="s">
        <v>5</v>
      </c>
      <c r="E827" s="23">
        <v>0</v>
      </c>
      <c r="F827" s="23">
        <v>1.0282764970480559E-2</v>
      </c>
      <c r="G827" s="23">
        <v>0.5607679141077504</v>
      </c>
      <c r="H827" s="23">
        <v>0.33644656937401379</v>
      </c>
      <c r="I827" s="23">
        <v>0</v>
      </c>
      <c r="J827" s="23">
        <v>68.57663551401869</v>
      </c>
      <c r="K827" s="23">
        <v>35.941024059280871</v>
      </c>
      <c r="L827" s="23"/>
    </row>
    <row r="828" spans="1:12" x14ac:dyDescent="0.2">
      <c r="A828" s="103" t="str">
        <f t="shared" si="81"/>
        <v>2012_4_6_f9_3</v>
      </c>
      <c r="B828" s="23" t="s">
        <v>57</v>
      </c>
      <c r="C828" s="23">
        <v>6</v>
      </c>
      <c r="D828" s="23" t="s">
        <v>6</v>
      </c>
      <c r="E828" s="23">
        <v>0</v>
      </c>
      <c r="F828" s="23">
        <v>3.9038571009186229E-2</v>
      </c>
      <c r="G828" s="23">
        <v>0.36815429824494855</v>
      </c>
      <c r="H828" s="23">
        <v>0.40323679681795205</v>
      </c>
      <c r="I828" s="23">
        <v>2.1963799559692729E-2</v>
      </c>
      <c r="J828" s="23">
        <v>69.240186915887818</v>
      </c>
      <c r="K828" s="23">
        <v>49.030397495778907</v>
      </c>
      <c r="L828" s="23"/>
    </row>
    <row r="829" spans="1:12" x14ac:dyDescent="0.2">
      <c r="A829" s="103" t="str">
        <f t="shared" si="81"/>
        <v>2012_4_6_f9_4</v>
      </c>
      <c r="B829" s="23" t="s">
        <v>57</v>
      </c>
      <c r="C829" s="23">
        <v>6</v>
      </c>
      <c r="D829" s="23" t="s">
        <v>7</v>
      </c>
      <c r="E829" s="23">
        <v>0</v>
      </c>
      <c r="F829" s="23">
        <v>0.16346077956010518</v>
      </c>
      <c r="G829" s="23">
        <v>0.30186763173120529</v>
      </c>
      <c r="H829" s="23">
        <v>7.5506153882997612E-2</v>
      </c>
      <c r="I829" s="23">
        <v>0</v>
      </c>
      <c r="J829" s="23">
        <v>64.015887850467266</v>
      </c>
      <c r="K829" s="23">
        <v>-16.262759694133138</v>
      </c>
      <c r="L829" s="23"/>
    </row>
    <row r="830" spans="1:12" x14ac:dyDescent="0.2">
      <c r="A830" s="103" t="str">
        <f t="shared" si="81"/>
        <v>2012_4_6_InEI</v>
      </c>
      <c r="B830" s="23" t="s">
        <v>57</v>
      </c>
      <c r="C830" s="23">
        <v>6</v>
      </c>
      <c r="D830" s="23" t="s">
        <v>107</v>
      </c>
      <c r="E830" s="23">
        <v>0</v>
      </c>
      <c r="F830" s="23">
        <v>8.241351407218138E-4</v>
      </c>
      <c r="G830" s="23">
        <v>1.7289179766647535E-2</v>
      </c>
      <c r="H830" s="23">
        <v>1.6092766037289312E-2</v>
      </c>
      <c r="I830" s="23">
        <v>0</v>
      </c>
      <c r="J830" s="23">
        <v>67.35335635939019</v>
      </c>
      <c r="K830" s="23">
        <v>44.637182848483327</v>
      </c>
      <c r="L830" s="23"/>
    </row>
    <row r="831" spans="1:12" x14ac:dyDescent="0.2">
      <c r="A831" s="103" t="str">
        <f t="shared" si="81"/>
        <v>2012_4_6_InIN</v>
      </c>
      <c r="B831" s="23" t="s">
        <v>57</v>
      </c>
      <c r="C831" s="23">
        <v>6</v>
      </c>
      <c r="D831" s="23" t="s">
        <v>113</v>
      </c>
      <c r="E831" s="23">
        <v>0</v>
      </c>
      <c r="F831" s="23">
        <v>3.5048141495906651E-3</v>
      </c>
      <c r="G831" s="23">
        <v>1.0314977465006458E-2</v>
      </c>
      <c r="H831" s="23">
        <v>6.9716259460832286E-3</v>
      </c>
      <c r="I831" s="23">
        <v>4.3174175534543754E-4</v>
      </c>
      <c r="J831" s="23">
        <v>66.911614297761886</v>
      </c>
      <c r="K831" s="23">
        <v>20.40363191315063</v>
      </c>
      <c r="L831" s="23"/>
    </row>
    <row r="832" spans="1:12" x14ac:dyDescent="0.2">
      <c r="A832" s="103" t="str">
        <f t="shared" si="81"/>
        <v>2012_4_6_lagE</v>
      </c>
      <c r="B832" s="23" t="s">
        <v>57</v>
      </c>
      <c r="C832" s="23">
        <v>6</v>
      </c>
      <c r="D832" s="23" t="s">
        <v>226</v>
      </c>
      <c r="E832" s="23">
        <v>0</v>
      </c>
      <c r="F832" s="23">
        <v>1.332378104059007E-5</v>
      </c>
      <c r="G832" s="23">
        <v>8.7441595257245104E-3</v>
      </c>
      <c r="H832" s="23">
        <v>2.3856084748228423E-2</v>
      </c>
      <c r="I832" s="23">
        <v>1.7027536288203727E-3</v>
      </c>
      <c r="J832" s="23">
        <v>67.867498127391528</v>
      </c>
      <c r="K832" s="23">
        <v>79.403231138496025</v>
      </c>
      <c r="L832" s="23"/>
    </row>
    <row r="833" spans="1:12" x14ac:dyDescent="0.2">
      <c r="A833" s="103" t="str">
        <f t="shared" si="81"/>
        <v>2012_4_6_lagI</v>
      </c>
      <c r="B833" s="23" t="s">
        <v>57</v>
      </c>
      <c r="C833" s="23">
        <v>6</v>
      </c>
      <c r="D833" s="23" t="s">
        <v>227</v>
      </c>
      <c r="E833" s="23">
        <v>2.5260280840452721E-6</v>
      </c>
      <c r="F833" s="23">
        <v>2.1281118299101556E-3</v>
      </c>
      <c r="G833" s="23">
        <v>6.822399534993257E-3</v>
      </c>
      <c r="H833" s="23">
        <v>8.916246691907076E-3</v>
      </c>
      <c r="I833" s="23">
        <v>3.3272310022148259E-3</v>
      </c>
      <c r="J833" s="23">
        <v>66.611188266187796</v>
      </c>
      <c r="K833" s="23">
        <v>63.395066382541863</v>
      </c>
      <c r="L833" s="23"/>
    </row>
    <row r="834" spans="1:12" x14ac:dyDescent="0.2">
      <c r="A834" s="103" t="str">
        <f t="shared" si="81"/>
        <v>2012_4_7_f12_3</v>
      </c>
      <c r="B834" s="23" t="s">
        <v>57</v>
      </c>
      <c r="C834" s="23">
        <v>7</v>
      </c>
      <c r="D834" s="23" t="s">
        <v>3</v>
      </c>
      <c r="E834" s="23">
        <v>0</v>
      </c>
      <c r="F834" s="23">
        <v>1.5856925844992709E-2</v>
      </c>
      <c r="G834" s="23">
        <v>7.5754539793882428E-2</v>
      </c>
      <c r="H834" s="23">
        <v>3.1977287160204287E-2</v>
      </c>
      <c r="I834" s="23">
        <v>0</v>
      </c>
      <c r="J834" s="23">
        <v>44.867757009345787</v>
      </c>
      <c r="K834" s="23">
        <v>13.043550444609433</v>
      </c>
      <c r="L834" s="23"/>
    </row>
    <row r="835" spans="1:12" x14ac:dyDescent="0.2">
      <c r="A835" s="103" t="str">
        <f t="shared" ref="A835:A898" si="82">CONCATENATE(B835,"_",C835,"_",D835)</f>
        <v>2012_4_7_f4_1</v>
      </c>
      <c r="B835" s="23" t="s">
        <v>57</v>
      </c>
      <c r="C835" s="23">
        <v>7</v>
      </c>
      <c r="D835" s="23" t="s">
        <v>43</v>
      </c>
      <c r="E835" s="23">
        <v>0</v>
      </c>
      <c r="F835" s="23">
        <v>1.306080027715226E-2</v>
      </c>
      <c r="G835" s="23">
        <v>0.12140007220204918</v>
      </c>
      <c r="H835" s="23">
        <v>0.10974152961498172</v>
      </c>
      <c r="I835" s="23">
        <v>4.2404943412048673E-3</v>
      </c>
      <c r="J835" s="23">
        <v>46.767757009345772</v>
      </c>
      <c r="K835" s="23">
        <v>42.328325554515651</v>
      </c>
      <c r="L835" s="23"/>
    </row>
    <row r="836" spans="1:12" x14ac:dyDescent="0.2">
      <c r="A836" s="103" t="str">
        <f t="shared" si="82"/>
        <v>2012_4_7_f4_2</v>
      </c>
      <c r="B836" s="23" t="s">
        <v>57</v>
      </c>
      <c r="C836" s="23">
        <v>7</v>
      </c>
      <c r="D836" s="23" t="s">
        <v>44</v>
      </c>
      <c r="E836" s="23">
        <v>0</v>
      </c>
      <c r="F836" s="23">
        <v>1.6977348787735932E-2</v>
      </c>
      <c r="G836" s="23">
        <v>0.113917020059333</v>
      </c>
      <c r="H836" s="23">
        <v>0.28429382307714168</v>
      </c>
      <c r="I836" s="23">
        <v>1.6304494927239385E-2</v>
      </c>
      <c r="J836" s="23">
        <v>48.079439252336435</v>
      </c>
      <c r="K836" s="23">
        <v>69.508817480176646</v>
      </c>
      <c r="L836" s="23"/>
    </row>
    <row r="837" spans="1:12" x14ac:dyDescent="0.2">
      <c r="A837" s="103" t="str">
        <f t="shared" si="82"/>
        <v>2012_4_7_f4_3</v>
      </c>
      <c r="B837" s="23" t="s">
        <v>57</v>
      </c>
      <c r="C837" s="23">
        <v>7</v>
      </c>
      <c r="D837" s="23" t="s">
        <v>100</v>
      </c>
      <c r="E837" s="23">
        <v>0</v>
      </c>
      <c r="F837" s="23">
        <v>4.5176023845927508E-3</v>
      </c>
      <c r="G837" s="23">
        <v>3.1338289680082058E-2</v>
      </c>
      <c r="H837" s="23">
        <v>7.9823288858016817E-2</v>
      </c>
      <c r="I837" s="23">
        <v>2.3197258057788628E-3</v>
      </c>
      <c r="J837" s="23">
        <v>43.615420560747665</v>
      </c>
      <c r="K837" s="23">
        <v>67.750744732699133</v>
      </c>
      <c r="L837" s="23"/>
    </row>
    <row r="838" spans="1:12" x14ac:dyDescent="0.2">
      <c r="A838" s="103" t="str">
        <f t="shared" si="82"/>
        <v>2012_4_7_f4_4</v>
      </c>
      <c r="B838" s="23" t="s">
        <v>57</v>
      </c>
      <c r="C838" s="23">
        <v>7</v>
      </c>
      <c r="D838" s="23" t="s">
        <v>102</v>
      </c>
      <c r="E838" s="23">
        <v>0</v>
      </c>
      <c r="F838" s="23">
        <v>3.585498903404114E-3</v>
      </c>
      <c r="G838" s="23">
        <v>2.1425529529649046E-2</v>
      </c>
      <c r="H838" s="23">
        <v>6.5007883897932415E-3</v>
      </c>
      <c r="I838" s="23">
        <v>2.0512364860479475E-4</v>
      </c>
      <c r="J838" s="23">
        <v>39.858411214953257</v>
      </c>
      <c r="K838" s="23">
        <v>10.485049106776465</v>
      </c>
      <c r="L838" s="23"/>
    </row>
    <row r="839" spans="1:12" x14ac:dyDescent="0.2">
      <c r="A839" s="103" t="str">
        <f t="shared" si="82"/>
        <v>2012_4_7_f60_1</v>
      </c>
      <c r="B839" s="23" t="s">
        <v>57</v>
      </c>
      <c r="C839" s="23">
        <v>7</v>
      </c>
      <c r="D839" s="23" t="s">
        <v>109</v>
      </c>
      <c r="E839" s="23">
        <v>0</v>
      </c>
      <c r="F839" s="23">
        <v>1.5392414694954556E-2</v>
      </c>
      <c r="G839" s="23">
        <v>6.6080394597573588E-2</v>
      </c>
      <c r="H839" s="23">
        <v>3.6467734354861961E-2</v>
      </c>
      <c r="I839" s="23">
        <v>5.6482091516892839E-3</v>
      </c>
      <c r="J839" s="23">
        <v>44.867757009345766</v>
      </c>
      <c r="K839" s="23">
        <v>26.193109995950302</v>
      </c>
      <c r="L839" s="23"/>
    </row>
    <row r="840" spans="1:12" x14ac:dyDescent="0.2">
      <c r="A840" s="103" t="str">
        <f t="shared" si="82"/>
        <v>2012_4_7_f61_1</v>
      </c>
      <c r="B840" s="23" t="s">
        <v>57</v>
      </c>
      <c r="C840" s="23">
        <v>7</v>
      </c>
      <c r="D840" s="23" t="s">
        <v>110</v>
      </c>
      <c r="E840" s="23">
        <v>0</v>
      </c>
      <c r="F840" s="23">
        <v>6.1391321430145666E-3</v>
      </c>
      <c r="G840" s="23">
        <v>2.5474378806805101E-2</v>
      </c>
      <c r="H840" s="23">
        <v>1.0027110335351134E-3</v>
      </c>
      <c r="I840" s="23">
        <v>1.0256182430239737E-4</v>
      </c>
      <c r="J840" s="23">
        <v>40.353738317757006</v>
      </c>
      <c r="K840" s="23">
        <v>-15.07176272157337</v>
      </c>
      <c r="L840" s="23"/>
    </row>
    <row r="841" spans="1:12" x14ac:dyDescent="0.2">
      <c r="A841" s="103" t="str">
        <f t="shared" si="82"/>
        <v>2012_4_7_f61_2</v>
      </c>
      <c r="B841" s="23" t="s">
        <v>57</v>
      </c>
      <c r="C841" s="23">
        <v>7</v>
      </c>
      <c r="D841" s="23" t="s">
        <v>111</v>
      </c>
      <c r="E841" s="23">
        <v>0</v>
      </c>
      <c r="F841" s="23">
        <v>1.1378982774125542E-2</v>
      </c>
      <c r="G841" s="23">
        <v>2.14786326061914E-2</v>
      </c>
      <c r="H841" s="23">
        <v>3.2538649842131143E-4</v>
      </c>
      <c r="I841" s="23">
        <v>0</v>
      </c>
      <c r="J841" s="23">
        <v>41.353738317756999</v>
      </c>
      <c r="K841" s="23">
        <v>-33.311019648245676</v>
      </c>
      <c r="L841" s="23"/>
    </row>
    <row r="842" spans="1:12" x14ac:dyDescent="0.2">
      <c r="A842" s="103" t="str">
        <f t="shared" si="82"/>
        <v>2012_4_7_f9_1</v>
      </c>
      <c r="B842" s="23" t="s">
        <v>57</v>
      </c>
      <c r="C842" s="23">
        <v>7</v>
      </c>
      <c r="D842" s="23" t="s">
        <v>4</v>
      </c>
      <c r="E842" s="23">
        <v>0</v>
      </c>
      <c r="F842" s="23">
        <v>2.7917893642820026E-2</v>
      </c>
      <c r="G842" s="23">
        <v>0.17114075999941725</v>
      </c>
      <c r="H842" s="23">
        <v>4.7300404234342598E-2</v>
      </c>
      <c r="I842" s="23">
        <v>3.2565390611467176E-3</v>
      </c>
      <c r="J842" s="23">
        <v>47.817757009345783</v>
      </c>
      <c r="K842" s="23">
        <v>10.37418696247429</v>
      </c>
      <c r="L842" s="23"/>
    </row>
    <row r="843" spans="1:12" x14ac:dyDescent="0.2">
      <c r="A843" s="103" t="str">
        <f t="shared" si="82"/>
        <v>2012_4_7_f9_2</v>
      </c>
      <c r="B843" s="23" t="s">
        <v>57</v>
      </c>
      <c r="C843" s="23">
        <v>7</v>
      </c>
      <c r="D843" s="23" t="s">
        <v>5</v>
      </c>
      <c r="E843" s="23">
        <v>0</v>
      </c>
      <c r="F843" s="23">
        <v>2.2448271972784078E-2</v>
      </c>
      <c r="G843" s="23">
        <v>0.28523730433823158</v>
      </c>
      <c r="H843" s="23">
        <v>0.11926227682905152</v>
      </c>
      <c r="I843" s="23">
        <v>9.9363472480424563E-3</v>
      </c>
      <c r="J843" s="23">
        <v>48.372429906542031</v>
      </c>
      <c r="K843" s="23">
        <v>26.708839378648335</v>
      </c>
      <c r="L843" s="23"/>
    </row>
    <row r="844" spans="1:12" x14ac:dyDescent="0.2">
      <c r="A844" s="103" t="str">
        <f t="shared" si="82"/>
        <v>2012_4_7_f9_3</v>
      </c>
      <c r="B844" s="23" t="s">
        <v>57</v>
      </c>
      <c r="C844" s="23">
        <v>7</v>
      </c>
      <c r="D844" s="23" t="s">
        <v>6</v>
      </c>
      <c r="E844" s="23">
        <v>0</v>
      </c>
      <c r="F844" s="23">
        <v>1.2641741007031203E-2</v>
      </c>
      <c r="G844" s="23">
        <v>6.3033603062866025E-2</v>
      </c>
      <c r="H844" s="23">
        <v>4.1875973591984465E-2</v>
      </c>
      <c r="I844" s="23">
        <v>4.4758906658876865E-4</v>
      </c>
      <c r="J844" s="23">
        <v>43.615420560747651</v>
      </c>
      <c r="K844" s="23">
        <v>25.533635483133889</v>
      </c>
      <c r="L844" s="23"/>
    </row>
    <row r="845" spans="1:12" x14ac:dyDescent="0.2">
      <c r="A845" s="103" t="str">
        <f t="shared" si="82"/>
        <v>2012_4_7_f9_4</v>
      </c>
      <c r="B845" s="23" t="s">
        <v>57</v>
      </c>
      <c r="C845" s="23">
        <v>7</v>
      </c>
      <c r="D845" s="23" t="s">
        <v>7</v>
      </c>
      <c r="E845" s="23">
        <v>0</v>
      </c>
      <c r="F845" s="23">
        <v>6.6139361215109427E-3</v>
      </c>
      <c r="G845" s="23">
        <v>2.5519499067919529E-2</v>
      </c>
      <c r="H845" s="23">
        <v>4.1024729720958949E-4</v>
      </c>
      <c r="I845" s="23">
        <v>0</v>
      </c>
      <c r="J845" s="23">
        <v>41.110747663551379</v>
      </c>
      <c r="K845" s="23">
        <v>-19.062651643212508</v>
      </c>
      <c r="L845" s="23"/>
    </row>
    <row r="846" spans="1:12" x14ac:dyDescent="0.2">
      <c r="A846" s="103" t="str">
        <f t="shared" si="82"/>
        <v>2012_4_7_InEI</v>
      </c>
      <c r="B846" s="23" t="s">
        <v>57</v>
      </c>
      <c r="C846" s="23">
        <v>7</v>
      </c>
      <c r="D846" s="23" t="s">
        <v>107</v>
      </c>
      <c r="E846" s="23">
        <v>0</v>
      </c>
      <c r="F846" s="23">
        <v>6.652995158219038E-4</v>
      </c>
      <c r="G846" s="23">
        <v>6.0931703253399696E-3</v>
      </c>
      <c r="H846" s="23">
        <v>1.6849064558801233E-3</v>
      </c>
      <c r="I846" s="23">
        <v>8.7026124583595559E-5</v>
      </c>
      <c r="J846" s="23">
        <v>48.164933285516142</v>
      </c>
      <c r="K846" s="23">
        <v>13.992999746405181</v>
      </c>
      <c r="L846" s="23"/>
    </row>
    <row r="847" spans="1:12" x14ac:dyDescent="0.2">
      <c r="A847" s="103" t="str">
        <f t="shared" si="82"/>
        <v>2012_4_7_InIN</v>
      </c>
      <c r="B847" s="23" t="s">
        <v>57</v>
      </c>
      <c r="C847" s="23">
        <v>7</v>
      </c>
      <c r="D847" s="23" t="s">
        <v>113</v>
      </c>
      <c r="E847" s="23">
        <v>0</v>
      </c>
      <c r="F847" s="23">
        <v>1.171756979246688E-4</v>
      </c>
      <c r="G847" s="23">
        <v>3.2728544789272515E-4</v>
      </c>
      <c r="H847" s="23">
        <v>1.7133338610597967E-4</v>
      </c>
      <c r="I847" s="23">
        <v>1.56488540876097E-6</v>
      </c>
      <c r="J847" s="23">
        <v>43.40916064851838</v>
      </c>
      <c r="K847" s="23">
        <v>9.2794338906168505</v>
      </c>
      <c r="L847" s="23"/>
    </row>
    <row r="848" spans="1:12" x14ac:dyDescent="0.2">
      <c r="A848" s="103" t="str">
        <f t="shared" si="82"/>
        <v>2012_4_7_lagE</v>
      </c>
      <c r="B848" s="23" t="s">
        <v>57</v>
      </c>
      <c r="C848" s="23">
        <v>7</v>
      </c>
      <c r="D848" s="23" t="s">
        <v>226</v>
      </c>
      <c r="E848" s="23">
        <v>0</v>
      </c>
      <c r="F848" s="23">
        <v>2.548301916423051E-4</v>
      </c>
      <c r="G848" s="23">
        <v>3.0677280912233583E-3</v>
      </c>
      <c r="H848" s="23">
        <v>5.0211095907453486E-3</v>
      </c>
      <c r="I848" s="23">
        <v>1.6324641376026179E-4</v>
      </c>
      <c r="J848" s="23">
        <v>47.709571769546464</v>
      </c>
      <c r="K848" s="23">
        <v>59.866269420204624</v>
      </c>
      <c r="L848" s="23"/>
    </row>
    <row r="849" spans="1:12" x14ac:dyDescent="0.2">
      <c r="A849" s="103" t="str">
        <f t="shared" si="82"/>
        <v>2012_4_7_lagI</v>
      </c>
      <c r="B849" s="23" t="s">
        <v>57</v>
      </c>
      <c r="C849" s="23">
        <v>7</v>
      </c>
      <c r="D849" s="23" t="s">
        <v>227</v>
      </c>
      <c r="E849" s="23">
        <v>0</v>
      </c>
      <c r="F849" s="23">
        <v>1.8868667135420928E-5</v>
      </c>
      <c r="G849" s="23">
        <v>2.0159905446137368E-4</v>
      </c>
      <c r="H849" s="23">
        <v>3.8767178445021965E-4</v>
      </c>
      <c r="I849" s="23">
        <v>8.4295648476936952E-6</v>
      </c>
      <c r="J849" s="23">
        <v>42.844540327601806</v>
      </c>
      <c r="K849" s="23">
        <v>62.549723172222826</v>
      </c>
      <c r="L849" s="23"/>
    </row>
    <row r="850" spans="1:12" x14ac:dyDescent="0.2">
      <c r="A850" s="103" t="str">
        <f t="shared" si="82"/>
        <v>2012_4_8_f12_3</v>
      </c>
      <c r="B850" s="23" t="s">
        <v>57</v>
      </c>
      <c r="C850" s="23">
        <v>8</v>
      </c>
      <c r="D850" s="23" t="s">
        <v>3</v>
      </c>
      <c r="E850" s="23">
        <v>0</v>
      </c>
      <c r="F850" s="23">
        <v>1.3550776529148111E-2</v>
      </c>
      <c r="G850" s="23">
        <v>9.4047828897775645E-2</v>
      </c>
      <c r="H850" s="23">
        <v>1.698694603091791E-2</v>
      </c>
      <c r="I850" s="23">
        <v>0</v>
      </c>
      <c r="J850" s="23">
        <v>13.210602215757868</v>
      </c>
      <c r="K850" s="23">
        <v>2.7580802601596699</v>
      </c>
      <c r="L850" s="23"/>
    </row>
    <row r="851" spans="1:12" x14ac:dyDescent="0.2">
      <c r="A851" s="103" t="str">
        <f t="shared" si="82"/>
        <v>2012_4_8_f4_1</v>
      </c>
      <c r="B851" s="23" t="s">
        <v>57</v>
      </c>
      <c r="C851" s="23">
        <v>8</v>
      </c>
      <c r="D851" s="23" t="s">
        <v>43</v>
      </c>
      <c r="E851" s="23">
        <v>0</v>
      </c>
      <c r="F851" s="23">
        <v>0</v>
      </c>
      <c r="G851" s="23">
        <v>0.2553768986956661</v>
      </c>
      <c r="H851" s="23">
        <v>0.20841688103336356</v>
      </c>
      <c r="I851" s="23">
        <v>2.6212257835784045E-2</v>
      </c>
      <c r="J851" s="23">
        <v>19.010602215757871</v>
      </c>
      <c r="K851" s="23">
        <v>53.232282198243283</v>
      </c>
      <c r="L851" s="23"/>
    </row>
    <row r="852" spans="1:12" x14ac:dyDescent="0.2">
      <c r="A852" s="103" t="str">
        <f t="shared" si="82"/>
        <v>2012_4_8_f4_2</v>
      </c>
      <c r="B852" s="23" t="s">
        <v>57</v>
      </c>
      <c r="C852" s="23">
        <v>8</v>
      </c>
      <c r="D852" s="23" t="s">
        <v>44</v>
      </c>
      <c r="E852" s="23">
        <v>0</v>
      </c>
      <c r="F852" s="23">
        <v>5.7485511665292525E-2</v>
      </c>
      <c r="G852" s="23">
        <v>0.13569356394753854</v>
      </c>
      <c r="H852" s="23">
        <v>0.14772549180792885</v>
      </c>
      <c r="I852" s="23">
        <v>2.1420398428167553E-3</v>
      </c>
      <c r="J852" s="23">
        <v>20.29751810360834</v>
      </c>
      <c r="K852" s="23">
        <v>27.554290824291154</v>
      </c>
      <c r="L852" s="23"/>
    </row>
    <row r="853" spans="1:12" x14ac:dyDescent="0.2">
      <c r="A853" s="103" t="str">
        <f t="shared" si="82"/>
        <v>2012_4_8_f4_3</v>
      </c>
      <c r="B853" s="23" t="s">
        <v>57</v>
      </c>
      <c r="C853" s="23">
        <v>8</v>
      </c>
      <c r="D853" s="23" t="s">
        <v>100</v>
      </c>
      <c r="E853" s="23">
        <v>0</v>
      </c>
      <c r="F853" s="23">
        <v>3.3918862210956192E-4</v>
      </c>
      <c r="G853" s="23">
        <v>0.10381842266605804</v>
      </c>
      <c r="H853" s="23">
        <v>8.5656008245747095E-2</v>
      </c>
      <c r="I853" s="23">
        <v>1.07116206915721E-2</v>
      </c>
      <c r="J853" s="23">
        <v>18.173219038187781</v>
      </c>
      <c r="K853" s="23">
        <v>53.23023719445721</v>
      </c>
      <c r="L853" s="23"/>
    </row>
    <row r="854" spans="1:12" x14ac:dyDescent="0.2">
      <c r="A854" s="103" t="str">
        <f t="shared" si="82"/>
        <v>2012_4_8_f4_4</v>
      </c>
      <c r="B854" s="23" t="s">
        <v>57</v>
      </c>
      <c r="C854" s="23">
        <v>8</v>
      </c>
      <c r="D854" s="23" t="s">
        <v>102</v>
      </c>
      <c r="E854" s="23">
        <v>0</v>
      </c>
      <c r="F854" s="23">
        <v>6.2972855997992502E-2</v>
      </c>
      <c r="G854" s="23">
        <v>7.0639323690360467E-2</v>
      </c>
      <c r="H854" s="23">
        <v>2.1906268557876626E-2</v>
      </c>
      <c r="I854" s="23">
        <v>6.2335376124232037E-4</v>
      </c>
      <c r="J854" s="23">
        <v>16.061069505477498</v>
      </c>
      <c r="K854" s="23">
        <v>-25.502382709612714</v>
      </c>
      <c r="L854" s="23"/>
    </row>
    <row r="855" spans="1:12" x14ac:dyDescent="0.2">
      <c r="A855" s="103" t="str">
        <f t="shared" si="82"/>
        <v>2012_4_8_f60_1</v>
      </c>
      <c r="B855" s="23" t="s">
        <v>57</v>
      </c>
      <c r="C855" s="23">
        <v>8</v>
      </c>
      <c r="D855" s="23" t="s">
        <v>109</v>
      </c>
      <c r="E855" s="23">
        <v>0</v>
      </c>
      <c r="F855" s="23">
        <v>2.2402893164502361E-3</v>
      </c>
      <c r="G855" s="23">
        <v>9.1528283672002012E-2</v>
      </c>
      <c r="H855" s="23">
        <v>2.9799412603060751E-2</v>
      </c>
      <c r="I855" s="23">
        <v>1.0175658663286857E-3</v>
      </c>
      <c r="J855" s="23">
        <v>13.21060221575787</v>
      </c>
      <c r="K855" s="23">
        <v>23.754163041355756</v>
      </c>
      <c r="L855" s="23"/>
    </row>
    <row r="856" spans="1:12" x14ac:dyDescent="0.2">
      <c r="A856" s="103" t="str">
        <f t="shared" si="82"/>
        <v>2012_4_8_f61_1</v>
      </c>
      <c r="B856" s="23" t="s">
        <v>57</v>
      </c>
      <c r="C856" s="23">
        <v>8</v>
      </c>
      <c r="D856" s="23" t="s">
        <v>110</v>
      </c>
      <c r="E856" s="23">
        <v>0</v>
      </c>
      <c r="F856" s="23">
        <v>3.9520281383831457E-2</v>
      </c>
      <c r="G856" s="23">
        <v>6.3824047080599633E-2</v>
      </c>
      <c r="H856" s="23">
        <v>5.2549485646377243E-3</v>
      </c>
      <c r="I856" s="23">
        <v>3.1167688062116018E-4</v>
      </c>
      <c r="J856" s="23">
        <v>12.986303150337305</v>
      </c>
      <c r="K856" s="23">
        <v>-30.889435681417019</v>
      </c>
      <c r="L856" s="23"/>
    </row>
    <row r="857" spans="1:12" x14ac:dyDescent="0.2">
      <c r="A857" s="103" t="str">
        <f t="shared" si="82"/>
        <v>2012_4_8_f61_2</v>
      </c>
      <c r="B857" s="23" t="s">
        <v>57</v>
      </c>
      <c r="C857" s="23">
        <v>8</v>
      </c>
      <c r="D857" s="23" t="s">
        <v>111</v>
      </c>
      <c r="E857" s="23">
        <v>2.1613993389534669E-3</v>
      </c>
      <c r="F857" s="23">
        <v>7.4063951508945097E-2</v>
      </c>
      <c r="G857" s="23">
        <v>2.7118977616532605E-2</v>
      </c>
      <c r="H857" s="23">
        <v>5.566625445258884E-3</v>
      </c>
      <c r="I857" s="23">
        <v>0</v>
      </c>
      <c r="J857" s="23">
        <v>12.986303150337314</v>
      </c>
      <c r="K857" s="23">
        <v>-66.862075968939024</v>
      </c>
      <c r="L857" s="23"/>
    </row>
    <row r="858" spans="1:12" x14ac:dyDescent="0.2">
      <c r="A858" s="103" t="str">
        <f t="shared" si="82"/>
        <v>2012_4_8_f9_1</v>
      </c>
      <c r="B858" s="23" t="s">
        <v>57</v>
      </c>
      <c r="C858" s="23">
        <v>8</v>
      </c>
      <c r="D858" s="23" t="s">
        <v>4</v>
      </c>
      <c r="E858" s="23">
        <v>0</v>
      </c>
      <c r="F858" s="23">
        <v>3.7621216831493491E-2</v>
      </c>
      <c r="G858" s="23">
        <v>0.32887761428888257</v>
      </c>
      <c r="H858" s="23">
        <v>0.12684689118374126</v>
      </c>
      <c r="I858" s="23">
        <v>0</v>
      </c>
      <c r="J858" s="23">
        <v>19.110602215757872</v>
      </c>
      <c r="K858" s="23">
        <v>18.08583115619793</v>
      </c>
      <c r="L858" s="23"/>
    </row>
    <row r="859" spans="1:12" x14ac:dyDescent="0.2">
      <c r="A859" s="103" t="str">
        <f t="shared" si="82"/>
        <v>2012_4_8_f9_2</v>
      </c>
      <c r="B859" s="23" t="s">
        <v>57</v>
      </c>
      <c r="C859" s="23">
        <v>8</v>
      </c>
      <c r="D859" s="23" t="s">
        <v>5</v>
      </c>
      <c r="E859" s="23">
        <v>0</v>
      </c>
      <c r="F859" s="23">
        <v>8.7785837097334007E-2</v>
      </c>
      <c r="G859" s="23">
        <v>0.14172220976972968</v>
      </c>
      <c r="H859" s="23">
        <v>0.10228659631004035</v>
      </c>
      <c r="I859" s="23">
        <v>0</v>
      </c>
      <c r="J859" s="23">
        <v>19.285368570898058</v>
      </c>
      <c r="K859" s="23">
        <v>4.3704018467128121</v>
      </c>
      <c r="L859" s="23"/>
    </row>
    <row r="860" spans="1:12" x14ac:dyDescent="0.2">
      <c r="A860" s="103" t="str">
        <f t="shared" si="82"/>
        <v>2012_4_8_f9_3</v>
      </c>
      <c r="B860" s="23" t="s">
        <v>57</v>
      </c>
      <c r="C860" s="23">
        <v>8</v>
      </c>
      <c r="D860" s="23" t="s">
        <v>6</v>
      </c>
      <c r="E860" s="23">
        <v>0</v>
      </c>
      <c r="F860" s="23">
        <v>4.8742875702333819E-3</v>
      </c>
      <c r="G860" s="23">
        <v>0.13916781344101994</v>
      </c>
      <c r="H860" s="23">
        <v>6.0679049540247776E-2</v>
      </c>
      <c r="I860" s="23">
        <v>3.3918862210956192E-4</v>
      </c>
      <c r="J860" s="23">
        <v>19.173219038187778</v>
      </c>
      <c r="K860" s="23">
        <v>27.54464341659607</v>
      </c>
      <c r="L860" s="23"/>
    </row>
    <row r="861" spans="1:12" x14ac:dyDescent="0.2">
      <c r="A861" s="103" t="str">
        <f t="shared" si="82"/>
        <v>2012_4_8_f9_4</v>
      </c>
      <c r="B861" s="23" t="s">
        <v>57</v>
      </c>
      <c r="C861" s="23">
        <v>8</v>
      </c>
      <c r="D861" s="23" t="s">
        <v>7</v>
      </c>
      <c r="E861" s="23">
        <v>0</v>
      </c>
      <c r="F861" s="23">
        <v>9.1947019922714535E-2</v>
      </c>
      <c r="G861" s="23">
        <v>6.1384310435726341E-2</v>
      </c>
      <c r="H861" s="23">
        <v>6.5016560871223629E-3</v>
      </c>
      <c r="I861" s="23">
        <v>0</v>
      </c>
      <c r="J861" s="23">
        <v>17.09845268304759</v>
      </c>
      <c r="K861" s="23">
        <v>-53.459154918996411</v>
      </c>
      <c r="L861" s="23"/>
    </row>
    <row r="862" spans="1:12" x14ac:dyDescent="0.2">
      <c r="A862" s="103" t="str">
        <f t="shared" si="82"/>
        <v>2012_4_8_InEI</v>
      </c>
      <c r="B862" s="23" t="s">
        <v>57</v>
      </c>
      <c r="C862" s="23">
        <v>8</v>
      </c>
      <c r="D862" s="23" t="s">
        <v>107</v>
      </c>
      <c r="E862" s="23">
        <v>0</v>
      </c>
      <c r="F862" s="23">
        <v>3.8646793529666722E-3</v>
      </c>
      <c r="G862" s="23">
        <v>1.1610569178887177E-2</v>
      </c>
      <c r="H862" s="23">
        <v>4.4474380607518902E-3</v>
      </c>
      <c r="I862" s="23">
        <v>0</v>
      </c>
      <c r="J862" s="23">
        <v>19.191865810785568</v>
      </c>
      <c r="K862" s="23">
        <v>2.9251010152491563</v>
      </c>
      <c r="L862" s="23"/>
    </row>
    <row r="863" spans="1:12" x14ac:dyDescent="0.2">
      <c r="A863" s="103" t="str">
        <f t="shared" si="82"/>
        <v>2012_4_8_InIN</v>
      </c>
      <c r="B863" s="23" t="s">
        <v>57</v>
      </c>
      <c r="C863" s="23">
        <v>8</v>
      </c>
      <c r="D863" s="23" t="s">
        <v>113</v>
      </c>
      <c r="E863" s="23">
        <v>0</v>
      </c>
      <c r="F863" s="23">
        <v>1.7636257674217535E-3</v>
      </c>
      <c r="G863" s="23">
        <v>3.398193411243458E-3</v>
      </c>
      <c r="H863" s="23">
        <v>1.0043256629412799E-3</v>
      </c>
      <c r="I863" s="23">
        <v>5.2113492448119894E-6</v>
      </c>
      <c r="J863" s="23">
        <v>18.219955071311926</v>
      </c>
      <c r="K863" s="23">
        <v>-12.134729917242815</v>
      </c>
      <c r="L863" s="23"/>
    </row>
    <row r="864" spans="1:12" x14ac:dyDescent="0.2">
      <c r="A864" s="103" t="str">
        <f t="shared" si="82"/>
        <v>2012_4_8_lagE</v>
      </c>
      <c r="B864" s="23" t="s">
        <v>57</v>
      </c>
      <c r="C864" s="23">
        <v>8</v>
      </c>
      <c r="D864" s="23" t="s">
        <v>226</v>
      </c>
      <c r="E864" s="23">
        <v>0</v>
      </c>
      <c r="F864" s="23">
        <v>1.7733995097559045E-3</v>
      </c>
      <c r="G864" s="23">
        <v>9.3921961546033217E-3</v>
      </c>
      <c r="H864" s="23">
        <v>8.2909808378866072E-3</v>
      </c>
      <c r="I864" s="23">
        <v>5.4702512023034177E-4</v>
      </c>
      <c r="J864" s="23">
        <v>19.473267596673416</v>
      </c>
      <c r="K864" s="23">
        <v>38.05130552109631</v>
      </c>
      <c r="L864" s="23"/>
    </row>
    <row r="865" spans="1:12" x14ac:dyDescent="0.2">
      <c r="A865" s="103" t="str">
        <f t="shared" si="82"/>
        <v>2012_4_8_lagI</v>
      </c>
      <c r="B865" s="23" t="s">
        <v>57</v>
      </c>
      <c r="C865" s="23">
        <v>8</v>
      </c>
      <c r="D865" s="23" t="s">
        <v>227</v>
      </c>
      <c r="E865" s="23">
        <v>0</v>
      </c>
      <c r="F865" s="23">
        <v>1.1766629918597748E-3</v>
      </c>
      <c r="G865" s="23">
        <v>2.9665272887146339E-3</v>
      </c>
      <c r="H865" s="23">
        <v>1.8393949736508291E-3</v>
      </c>
      <c r="I865" s="23">
        <v>1.5250498194912561E-4</v>
      </c>
      <c r="J865" s="23">
        <v>17.202340563787228</v>
      </c>
      <c r="K865" s="23">
        <v>15.773882835222269</v>
      </c>
      <c r="L865" s="23"/>
    </row>
    <row r="866" spans="1:12" x14ac:dyDescent="0.2">
      <c r="A866" s="103" t="str">
        <f t="shared" si="82"/>
        <v>2013_2_1_f12_3</v>
      </c>
      <c r="B866" s="23" t="s">
        <v>58</v>
      </c>
      <c r="C866" s="23">
        <v>1</v>
      </c>
      <c r="D866" s="23" t="s">
        <v>3</v>
      </c>
      <c r="E866" s="23">
        <v>1.2910024399254753E-3</v>
      </c>
      <c r="F866" s="23">
        <v>0.1086743594259113</v>
      </c>
      <c r="G866" s="23">
        <v>1.1278555877229863</v>
      </c>
      <c r="H866" s="23">
        <v>0.34331698864894156</v>
      </c>
      <c r="I866" s="23">
        <v>1.2910024399254753E-3</v>
      </c>
      <c r="J866" s="23">
        <v>69.232616822429875</v>
      </c>
      <c r="K866" s="23">
        <v>14.828004164442438</v>
      </c>
      <c r="L866" s="23"/>
    </row>
    <row r="867" spans="1:12" x14ac:dyDescent="0.2">
      <c r="A867" s="103" t="str">
        <f t="shared" si="82"/>
        <v>2013_2_1_f4_1</v>
      </c>
      <c r="B867" s="23" t="s">
        <v>58</v>
      </c>
      <c r="C867" s="23">
        <v>1</v>
      </c>
      <c r="D867" s="23" t="s">
        <v>43</v>
      </c>
      <c r="E867" s="23">
        <v>2.2726485362896242E-2</v>
      </c>
      <c r="F867" s="23">
        <v>0.49906153524868424</v>
      </c>
      <c r="G867" s="23">
        <v>0.36075387681294313</v>
      </c>
      <c r="H867" s="23">
        <v>0.56040083469454127</v>
      </c>
      <c r="I867" s="23">
        <v>2.6421093359192235E-2</v>
      </c>
      <c r="J867" s="23">
        <v>69.696168224299058</v>
      </c>
      <c r="K867" s="23">
        <v>4.677433474726989</v>
      </c>
      <c r="L867" s="23"/>
    </row>
    <row r="868" spans="1:12" x14ac:dyDescent="0.2">
      <c r="A868" s="103" t="str">
        <f t="shared" si="82"/>
        <v>2013_2_1_f4_2</v>
      </c>
      <c r="B868" s="23" t="s">
        <v>58</v>
      </c>
      <c r="C868" s="23">
        <v>1</v>
      </c>
      <c r="D868" s="23" t="s">
        <v>44</v>
      </c>
      <c r="E868" s="23">
        <v>0</v>
      </c>
      <c r="F868" s="23">
        <v>0.21636778782618804</v>
      </c>
      <c r="G868" s="23">
        <v>0.84549394521364074</v>
      </c>
      <c r="H868" s="23">
        <v>0.6370381841094086</v>
      </c>
      <c r="I868" s="23">
        <v>4.8733563046452294E-2</v>
      </c>
      <c r="J868" s="23">
        <v>74.116728971962573</v>
      </c>
      <c r="K868" s="23">
        <v>29.647951257955253</v>
      </c>
      <c r="L868" s="23"/>
    </row>
    <row r="869" spans="1:12" x14ac:dyDescent="0.2">
      <c r="A869" s="103" t="str">
        <f t="shared" si="82"/>
        <v>2013_2_1_f4_3</v>
      </c>
      <c r="B869" s="23" t="s">
        <v>58</v>
      </c>
      <c r="C869" s="23">
        <v>1</v>
      </c>
      <c r="D869" s="23" t="s">
        <v>100</v>
      </c>
      <c r="E869" s="23">
        <v>0</v>
      </c>
      <c r="F869" s="23">
        <v>3.1597000868075785E-2</v>
      </c>
      <c r="G869" s="23">
        <v>0.54021728343961473</v>
      </c>
      <c r="H869" s="23">
        <v>0.81737902229413995</v>
      </c>
      <c r="I869" s="23">
        <v>9.6921877525700501E-2</v>
      </c>
      <c r="J869" s="23">
        <v>62.064392523364475</v>
      </c>
      <c r="K869" s="23">
        <v>65.918563173323889</v>
      </c>
      <c r="L869" s="23"/>
    </row>
    <row r="870" spans="1:12" x14ac:dyDescent="0.2">
      <c r="A870" s="103" t="str">
        <f t="shared" si="82"/>
        <v>2013_2_1_f4_4</v>
      </c>
      <c r="B870" s="23" t="s">
        <v>58</v>
      </c>
      <c r="C870" s="23">
        <v>1</v>
      </c>
      <c r="D870" s="23" t="s">
        <v>102</v>
      </c>
      <c r="E870" s="23">
        <v>0</v>
      </c>
      <c r="F870" s="23">
        <v>0.38176558358372192</v>
      </c>
      <c r="G870" s="23">
        <v>1.3666702357950129</v>
      </c>
      <c r="H870" s="23">
        <v>0.81284865380230142</v>
      </c>
      <c r="I870" s="23">
        <v>6.6067515876258032E-2</v>
      </c>
      <c r="J870" s="23">
        <v>61.927943925233627</v>
      </c>
      <c r="K870" s="23">
        <v>21.436720481947329</v>
      </c>
      <c r="L870" s="23"/>
    </row>
    <row r="871" spans="1:12" x14ac:dyDescent="0.2">
      <c r="A871" s="103" t="str">
        <f t="shared" si="82"/>
        <v>2013_2_1_f60_1</v>
      </c>
      <c r="B871" s="23" t="s">
        <v>58</v>
      </c>
      <c r="C871" s="23">
        <v>1</v>
      </c>
      <c r="D871" s="23" t="s">
        <v>109</v>
      </c>
      <c r="E871" s="23">
        <v>0</v>
      </c>
      <c r="F871" s="23">
        <v>0.10777372120618639</v>
      </c>
      <c r="G871" s="23">
        <v>0.68630301672985283</v>
      </c>
      <c r="H871" s="23">
        <v>0.77891161210760096</v>
      </c>
      <c r="I871" s="23">
        <v>1.0731593073975042E-2</v>
      </c>
      <c r="J871" s="23">
        <v>69.316728971962576</v>
      </c>
      <c r="K871" s="23">
        <v>43.732547541578093</v>
      </c>
      <c r="L871" s="23"/>
    </row>
    <row r="872" spans="1:12" x14ac:dyDescent="0.2">
      <c r="A872" s="103" t="str">
        <f t="shared" si="82"/>
        <v>2013_2_1_f61_1</v>
      </c>
      <c r="B872" s="23" t="s">
        <v>58</v>
      </c>
      <c r="C872" s="23">
        <v>1</v>
      </c>
      <c r="D872" s="23" t="s">
        <v>110</v>
      </c>
      <c r="E872" s="23">
        <v>7.7784379990344266E-2</v>
      </c>
      <c r="F872" s="23">
        <v>1.0854699570212152</v>
      </c>
      <c r="G872" s="23">
        <v>1.340248505044271</v>
      </c>
      <c r="H872" s="23">
        <v>0.21986964409485113</v>
      </c>
      <c r="I872" s="23">
        <v>0</v>
      </c>
      <c r="J872" s="23">
        <v>65.064392523364475</v>
      </c>
      <c r="K872" s="23">
        <v>-37.496489301410683</v>
      </c>
      <c r="L872" s="23"/>
    </row>
    <row r="873" spans="1:12" x14ac:dyDescent="0.2">
      <c r="A873" s="103" t="str">
        <f t="shared" si="82"/>
        <v>2013_2_1_f61_2</v>
      </c>
      <c r="B873" s="23" t="s">
        <v>58</v>
      </c>
      <c r="C873" s="23">
        <v>1</v>
      </c>
      <c r="D873" s="23" t="s">
        <v>111</v>
      </c>
      <c r="E873" s="23">
        <v>8.0252458273303129E-2</v>
      </c>
      <c r="F873" s="23">
        <v>1.6466701594376478</v>
      </c>
      <c r="G873" s="23">
        <v>0.85726080448037201</v>
      </c>
      <c r="H873" s="23">
        <v>0.13742555590764785</v>
      </c>
      <c r="I873" s="23">
        <v>0</v>
      </c>
      <c r="J873" s="23">
        <v>64.980280373831746</v>
      </c>
      <c r="K873" s="23">
        <v>-61.351558343363386</v>
      </c>
      <c r="L873" s="23"/>
    </row>
    <row r="874" spans="1:12" x14ac:dyDescent="0.2">
      <c r="A874" s="103" t="str">
        <f t="shared" si="82"/>
        <v>2013_2_1_f9_1</v>
      </c>
      <c r="B874" s="23" t="s">
        <v>58</v>
      </c>
      <c r="C874" s="23">
        <v>1</v>
      </c>
      <c r="D874" s="23" t="s">
        <v>4</v>
      </c>
      <c r="E874" s="23">
        <v>2.2726485362896242E-2</v>
      </c>
      <c r="F874" s="23">
        <v>0.5049795130732655</v>
      </c>
      <c r="G874" s="23">
        <v>0.61235120954621147</v>
      </c>
      <c r="H874" s="23">
        <v>0.28564820765697857</v>
      </c>
      <c r="I874" s="23">
        <v>1.9712454529707258E-2</v>
      </c>
      <c r="J874" s="23">
        <v>68.896168224299032</v>
      </c>
      <c r="K874" s="23">
        <v>-15.59129520491582</v>
      </c>
      <c r="L874" s="23"/>
    </row>
    <row r="875" spans="1:12" x14ac:dyDescent="0.2">
      <c r="A875" s="103" t="str">
        <f t="shared" si="82"/>
        <v>2013_2_1_f9_2</v>
      </c>
      <c r="B875" s="23" t="s">
        <v>58</v>
      </c>
      <c r="C875" s="23">
        <v>1</v>
      </c>
      <c r="D875" s="23" t="s">
        <v>5</v>
      </c>
      <c r="E875" s="23">
        <v>1.724742302655603E-2</v>
      </c>
      <c r="F875" s="23">
        <v>0.39004938049764337</v>
      </c>
      <c r="G875" s="23">
        <v>0.92081535731696151</v>
      </c>
      <c r="H875" s="23">
        <v>0.36138487951437842</v>
      </c>
      <c r="I875" s="23">
        <v>1.614476336238203E-3</v>
      </c>
      <c r="J875" s="23">
        <v>72.148504672897175</v>
      </c>
      <c r="K875" s="23">
        <v>-3.5438463857864857</v>
      </c>
      <c r="L875" s="23"/>
    </row>
    <row r="876" spans="1:12" x14ac:dyDescent="0.2">
      <c r="A876" s="103" t="str">
        <f t="shared" si="82"/>
        <v>2013_2_1_f9_3</v>
      </c>
      <c r="B876" s="23" t="s">
        <v>58</v>
      </c>
      <c r="C876" s="23">
        <v>1</v>
      </c>
      <c r="D876" s="23" t="s">
        <v>6</v>
      </c>
      <c r="E876" s="23">
        <v>0</v>
      </c>
      <c r="F876" s="23">
        <v>6.1079824918355168E-2</v>
      </c>
      <c r="G876" s="23">
        <v>0.98601463235016229</v>
      </c>
      <c r="H876" s="23">
        <v>0.43643872197916261</v>
      </c>
      <c r="I876" s="23">
        <v>2.5820048798509505E-3</v>
      </c>
      <c r="J876" s="23">
        <v>62.064392523364447</v>
      </c>
      <c r="K876" s="23">
        <v>25.605209534542695</v>
      </c>
      <c r="L876" s="23"/>
    </row>
    <row r="877" spans="1:12" x14ac:dyDescent="0.2">
      <c r="A877" s="103" t="str">
        <f t="shared" si="82"/>
        <v>2013_2_1_f9_4</v>
      </c>
      <c r="B877" s="23" t="s">
        <v>58</v>
      </c>
      <c r="C877" s="23">
        <v>1</v>
      </c>
      <c r="D877" s="23" t="s">
        <v>7</v>
      </c>
      <c r="E877" s="23">
        <v>1.0657926293623913E-2</v>
      </c>
      <c r="F877" s="23">
        <v>0.82009097632956363</v>
      </c>
      <c r="G877" s="23">
        <v>1.3940591019887965</v>
      </c>
      <c r="H877" s="23">
        <v>0.40254398444531059</v>
      </c>
      <c r="I877" s="23">
        <v>0</v>
      </c>
      <c r="J877" s="23">
        <v>61.927943925233642</v>
      </c>
      <c r="K877" s="23">
        <v>-16.703618179038383</v>
      </c>
      <c r="L877" s="23"/>
    </row>
    <row r="878" spans="1:12" x14ac:dyDescent="0.2">
      <c r="A878" s="103" t="str">
        <f t="shared" si="82"/>
        <v>2013_2_1_InEI</v>
      </c>
      <c r="B878" s="23" t="s">
        <v>58</v>
      </c>
      <c r="C878" s="23">
        <v>1</v>
      </c>
      <c r="D878" s="23" t="s">
        <v>107</v>
      </c>
      <c r="E878" s="23">
        <v>7.9895667596416135E-4</v>
      </c>
      <c r="F878" s="23">
        <v>2.0064115140478459E-2</v>
      </c>
      <c r="G878" s="23">
        <v>3.6912999601476384E-2</v>
      </c>
      <c r="H878" s="23">
        <v>1.5830496452540099E-2</v>
      </c>
      <c r="I878" s="23">
        <v>4.5668124176903921E-4</v>
      </c>
      <c r="J878" s="23">
        <v>70.704502400703547</v>
      </c>
      <c r="K878" s="23">
        <v>-6.6404993235931293</v>
      </c>
      <c r="L878" s="23"/>
    </row>
    <row r="879" spans="1:12" x14ac:dyDescent="0.2">
      <c r="A879" s="103" t="str">
        <f t="shared" si="82"/>
        <v>2013_2_1_InIN</v>
      </c>
      <c r="B879" s="23" t="s">
        <v>58</v>
      </c>
      <c r="C879" s="23">
        <v>1</v>
      </c>
      <c r="D879" s="23" t="s">
        <v>113</v>
      </c>
      <c r="E879" s="23">
        <v>1.600652868736207E-4</v>
      </c>
      <c r="F879" s="23">
        <v>4.164659954031804E-2</v>
      </c>
      <c r="G879" s="23">
        <v>0.11416322969189344</v>
      </c>
      <c r="H879" s="23">
        <v>4.0387410276761834E-2</v>
      </c>
      <c r="I879" s="23">
        <v>8.0237293388112047E-5</v>
      </c>
      <c r="J879" s="23">
        <v>62.458473341786721</v>
      </c>
      <c r="K879" s="23">
        <v>-0.72228823240044726</v>
      </c>
      <c r="L879" s="23"/>
    </row>
    <row r="880" spans="1:12" x14ac:dyDescent="0.2">
      <c r="A880" s="103" t="str">
        <f t="shared" si="82"/>
        <v>2013_2_1_lagE</v>
      </c>
      <c r="B880" s="23" t="s">
        <v>58</v>
      </c>
      <c r="C880" s="23">
        <v>1</v>
      </c>
      <c r="D880" s="23" t="s">
        <v>226</v>
      </c>
      <c r="E880" s="23">
        <v>4.5423322195532116E-4</v>
      </c>
      <c r="F880" s="23">
        <v>1.6539381725242708E-2</v>
      </c>
      <c r="G880" s="23">
        <v>2.7995533236435194E-2</v>
      </c>
      <c r="H880" s="23">
        <v>2.9510471553333091E-2</v>
      </c>
      <c r="I880" s="23">
        <v>1.8218276156668678E-3</v>
      </c>
      <c r="J880" s="23">
        <v>72.170787015212483</v>
      </c>
      <c r="K880" s="23">
        <v>20.579115255695676</v>
      </c>
      <c r="L880" s="23"/>
    </row>
    <row r="881" spans="1:12" x14ac:dyDescent="0.2">
      <c r="A881" s="103" t="str">
        <f t="shared" si="82"/>
        <v>2013_2_1_lagI</v>
      </c>
      <c r="B881" s="23" t="s">
        <v>58</v>
      </c>
      <c r="C881" s="23">
        <v>1</v>
      </c>
      <c r="D881" s="23" t="s">
        <v>227</v>
      </c>
      <c r="E881" s="23">
        <v>0</v>
      </c>
      <c r="F881" s="23">
        <v>1.8011559053002855E-2</v>
      </c>
      <c r="G881" s="23">
        <v>9.1175872583582174E-2</v>
      </c>
      <c r="H881" s="23">
        <v>7.954512259973151E-2</v>
      </c>
      <c r="I881" s="23">
        <v>7.7049878529184806E-3</v>
      </c>
      <c r="J881" s="23">
        <v>62.458473341786743</v>
      </c>
      <c r="K881" s="23">
        <v>39.169467523480172</v>
      </c>
      <c r="L881" s="23"/>
    </row>
    <row r="882" spans="1:12" x14ac:dyDescent="0.2">
      <c r="A882" s="103" t="str">
        <f t="shared" si="82"/>
        <v>2013_2_2_f12_3</v>
      </c>
      <c r="B882" s="23" t="s">
        <v>58</v>
      </c>
      <c r="C882" s="23">
        <v>2</v>
      </c>
      <c r="D882" s="23" t="s">
        <v>3</v>
      </c>
      <c r="E882" s="23">
        <v>2.4052399048192562E-4</v>
      </c>
      <c r="F882" s="23">
        <v>7.2157197144577686E-4</v>
      </c>
      <c r="G882" s="23">
        <v>1.2893406050395233E-2</v>
      </c>
      <c r="H882" s="23">
        <v>1.3665491533948956E-2</v>
      </c>
      <c r="I882" s="23">
        <v>2.4052399048192562E-4</v>
      </c>
      <c r="J882" s="23">
        <v>6.6084112149532634</v>
      </c>
      <c r="K882" s="23">
        <v>46.625403475752236</v>
      </c>
      <c r="L882" s="23"/>
    </row>
    <row r="883" spans="1:12" x14ac:dyDescent="0.2">
      <c r="A883" s="103" t="str">
        <f t="shared" si="82"/>
        <v>2013_2_2_f4_1</v>
      </c>
      <c r="B883" s="23" t="s">
        <v>58</v>
      </c>
      <c r="C883" s="23">
        <v>2</v>
      </c>
      <c r="D883" s="23" t="s">
        <v>43</v>
      </c>
      <c r="E883" s="23">
        <v>0</v>
      </c>
      <c r="F883" s="23">
        <v>2.777998125336929E-4</v>
      </c>
      <c r="G883" s="23">
        <v>9.2852159019347156E-3</v>
      </c>
      <c r="H883" s="23">
        <v>3.3991575348342441E-2</v>
      </c>
      <c r="I883" s="23">
        <v>1.1111992501347716E-3</v>
      </c>
      <c r="J883" s="23">
        <v>7.3341121495326984</v>
      </c>
      <c r="K883" s="23">
        <v>80.455699505809022</v>
      </c>
      <c r="L883" s="23"/>
    </row>
    <row r="884" spans="1:12" x14ac:dyDescent="0.2">
      <c r="A884" s="103" t="str">
        <f t="shared" si="82"/>
        <v>2013_2_2_f4_2</v>
      </c>
      <c r="B884" s="23" t="s">
        <v>58</v>
      </c>
      <c r="C884" s="23">
        <v>2</v>
      </c>
      <c r="D884" s="23" t="s">
        <v>44</v>
      </c>
      <c r="E884" s="23">
        <v>0</v>
      </c>
      <c r="F884" s="23">
        <v>2.4535247378774602E-4</v>
      </c>
      <c r="G884" s="23">
        <v>1.6963855478507952E-2</v>
      </c>
      <c r="H884" s="23">
        <v>1.9538672779444551E-2</v>
      </c>
      <c r="I884" s="23">
        <v>1.22676236893873E-3</v>
      </c>
      <c r="J884" s="23">
        <v>7.6144859813084</v>
      </c>
      <c r="K884" s="23">
        <v>57.266752937950415</v>
      </c>
      <c r="L884" s="23"/>
    </row>
    <row r="885" spans="1:12" x14ac:dyDescent="0.2">
      <c r="A885" s="103" t="str">
        <f t="shared" si="82"/>
        <v>2013_2_2_f4_3</v>
      </c>
      <c r="B885" s="23" t="s">
        <v>58</v>
      </c>
      <c r="C885" s="23">
        <v>2</v>
      </c>
      <c r="D885" s="23" t="s">
        <v>100</v>
      </c>
      <c r="E885" s="23">
        <v>0</v>
      </c>
      <c r="F885" s="23">
        <v>0</v>
      </c>
      <c r="G885" s="23">
        <v>6.0167938955562623E-3</v>
      </c>
      <c r="H885" s="23">
        <v>1.8136863783968671E-2</v>
      </c>
      <c r="I885" s="23">
        <v>3.1268118762650329E-3</v>
      </c>
      <c r="J885" s="23">
        <v>6.4962616822429826</v>
      </c>
      <c r="K885" s="23">
        <v>89.406406611216624</v>
      </c>
      <c r="L885" s="23"/>
    </row>
    <row r="886" spans="1:12" x14ac:dyDescent="0.2">
      <c r="A886" s="103" t="str">
        <f t="shared" si="82"/>
        <v>2013_2_2_f4_4</v>
      </c>
      <c r="B886" s="23" t="s">
        <v>58</v>
      </c>
      <c r="C886" s="23">
        <v>2</v>
      </c>
      <c r="D886" s="23" t="s">
        <v>102</v>
      </c>
      <c r="E886" s="23">
        <v>0</v>
      </c>
      <c r="F886" s="23">
        <v>1.2219607946580386E-3</v>
      </c>
      <c r="G886" s="23">
        <v>7.3368321203503162E-3</v>
      </c>
      <c r="H886" s="23">
        <v>5.8770528417261027E-3</v>
      </c>
      <c r="I886" s="23">
        <v>0</v>
      </c>
      <c r="J886" s="23">
        <v>6.3219626168224314</v>
      </c>
      <c r="K886" s="23">
        <v>32.246756618997679</v>
      </c>
      <c r="L886" s="23"/>
    </row>
    <row r="887" spans="1:12" x14ac:dyDescent="0.2">
      <c r="A887" s="103" t="str">
        <f t="shared" si="82"/>
        <v>2013_2_2_f60_1</v>
      </c>
      <c r="B887" s="23" t="s">
        <v>58</v>
      </c>
      <c r="C887" s="23">
        <v>2</v>
      </c>
      <c r="D887" s="23" t="s">
        <v>109</v>
      </c>
      <c r="E887" s="23">
        <v>0</v>
      </c>
      <c r="F887" s="23">
        <v>9.6209596192770247E-4</v>
      </c>
      <c r="G887" s="23">
        <v>1.3363695880797825E-2</v>
      </c>
      <c r="H887" s="23">
        <v>1.2954677713064463E-2</v>
      </c>
      <c r="I887" s="23">
        <v>7.2157197144577686E-4</v>
      </c>
      <c r="J887" s="23">
        <v>6.6644859813084087</v>
      </c>
      <c r="K887" s="23">
        <v>47.981236228652321</v>
      </c>
      <c r="L887" s="23"/>
    </row>
    <row r="888" spans="1:12" x14ac:dyDescent="0.2">
      <c r="A888" s="103" t="str">
        <f t="shared" si="82"/>
        <v>2013_2_2_f61_1</v>
      </c>
      <c r="B888" s="23" t="s">
        <v>58</v>
      </c>
      <c r="C888" s="23">
        <v>2</v>
      </c>
      <c r="D888" s="23" t="s">
        <v>110</v>
      </c>
      <c r="E888" s="23">
        <v>0</v>
      </c>
      <c r="F888" s="23">
        <v>4.9578142912526709E-3</v>
      </c>
      <c r="G888" s="23">
        <v>9.0297096094702455E-3</v>
      </c>
      <c r="H888" s="23">
        <v>6.4469911553875845E-4</v>
      </c>
      <c r="I888" s="23">
        <v>0</v>
      </c>
      <c r="J888" s="23">
        <v>6.4962616822429826</v>
      </c>
      <c r="K888" s="23">
        <v>-29.476827758300889</v>
      </c>
      <c r="L888" s="23"/>
    </row>
    <row r="889" spans="1:12" x14ac:dyDescent="0.2">
      <c r="A889" s="103" t="str">
        <f t="shared" si="82"/>
        <v>2013_2_2_f61_2</v>
      </c>
      <c r="B889" s="23" t="s">
        <v>58</v>
      </c>
      <c r="C889" s="23">
        <v>2</v>
      </c>
      <c r="D889" s="23" t="s">
        <v>111</v>
      </c>
      <c r="E889" s="23">
        <v>3.8681946932325501E-4</v>
      </c>
      <c r="F889" s="23">
        <v>5.2131602612671361E-3</v>
      </c>
      <c r="G889" s="23">
        <v>7.4209293454889566E-3</v>
      </c>
      <c r="H889" s="23">
        <v>1.4823741170745823E-3</v>
      </c>
      <c r="I889" s="23">
        <v>0</v>
      </c>
      <c r="J889" s="23">
        <v>6.4401869158878471</v>
      </c>
      <c r="K889" s="23">
        <v>-31.057968205194484</v>
      </c>
      <c r="L889" s="23"/>
    </row>
    <row r="890" spans="1:12" x14ac:dyDescent="0.2">
      <c r="A890" s="103" t="str">
        <f t="shared" si="82"/>
        <v>2013_2_2_f9_1</v>
      </c>
      <c r="B890" s="23" t="s">
        <v>58</v>
      </c>
      <c r="C890" s="23">
        <v>2</v>
      </c>
      <c r="D890" s="23" t="s">
        <v>4</v>
      </c>
      <c r="E890" s="23">
        <v>0</v>
      </c>
      <c r="F890" s="23">
        <v>8.3339943760107871E-4</v>
      </c>
      <c r="G890" s="23">
        <v>2.0681775134326542E-2</v>
      </c>
      <c r="H890" s="23">
        <v>2.3491859461787112E-2</v>
      </c>
      <c r="I890" s="23">
        <v>0</v>
      </c>
      <c r="J890" s="23">
        <v>7.3841121495326991</v>
      </c>
      <c r="K890" s="23">
        <v>50.344263981520307</v>
      </c>
      <c r="L890" s="23"/>
    </row>
    <row r="891" spans="1:12" x14ac:dyDescent="0.2">
      <c r="A891" s="103" t="str">
        <f t="shared" si="82"/>
        <v>2013_2_2_f9_2</v>
      </c>
      <c r="B891" s="23" t="s">
        <v>58</v>
      </c>
      <c r="C891" s="23">
        <v>2</v>
      </c>
      <c r="D891" s="23" t="s">
        <v>5</v>
      </c>
      <c r="E891" s="23">
        <v>0</v>
      </c>
      <c r="F891" s="23">
        <v>1.22676236893873E-3</v>
      </c>
      <c r="G891" s="23">
        <v>2.84115882297616E-2</v>
      </c>
      <c r="H891" s="23">
        <v>8.154289466335736E-3</v>
      </c>
      <c r="I891" s="23">
        <v>2.4535247378774602E-4</v>
      </c>
      <c r="J891" s="23">
        <v>7.5523364485981208</v>
      </c>
      <c r="K891" s="23">
        <v>19.502164940489472</v>
      </c>
      <c r="L891" s="23"/>
    </row>
    <row r="892" spans="1:12" x14ac:dyDescent="0.2">
      <c r="A892" s="103" t="str">
        <f t="shared" si="82"/>
        <v>2013_2_2_f9_3</v>
      </c>
      <c r="B892" s="23" t="s">
        <v>58</v>
      </c>
      <c r="C892" s="23">
        <v>2</v>
      </c>
      <c r="D892" s="23" t="s">
        <v>6</v>
      </c>
      <c r="E892" s="23">
        <v>0</v>
      </c>
      <c r="F892" s="23">
        <v>4.8104798096385124E-4</v>
      </c>
      <c r="G892" s="23">
        <v>9.5116178995788767E-3</v>
      </c>
      <c r="H892" s="23">
        <v>1.6806755694283384E-2</v>
      </c>
      <c r="I892" s="23">
        <v>4.8104798096385124E-4</v>
      </c>
      <c r="J892" s="23">
        <v>6.4962616822429817</v>
      </c>
      <c r="K892" s="23">
        <v>63.370623588031684</v>
      </c>
      <c r="L892" s="23"/>
    </row>
    <row r="893" spans="1:12" x14ac:dyDescent="0.2">
      <c r="A893" s="103" t="str">
        <f t="shared" si="82"/>
        <v>2013_2_2_f9_4</v>
      </c>
      <c r="B893" s="23" t="s">
        <v>58</v>
      </c>
      <c r="C893" s="23">
        <v>2</v>
      </c>
      <c r="D893" s="23" t="s">
        <v>7</v>
      </c>
      <c r="E893" s="23">
        <v>1.289398231077517E-4</v>
      </c>
      <c r="F893" s="23">
        <v>3.6684160601751547E-3</v>
      </c>
      <c r="G893" s="23">
        <v>6.2412774725989825E-3</v>
      </c>
      <c r="H893" s="23">
        <v>4.3972124008525631E-3</v>
      </c>
      <c r="I893" s="23">
        <v>0</v>
      </c>
      <c r="J893" s="23">
        <v>6.3219626168224243</v>
      </c>
      <c r="K893" s="23">
        <v>3.2621344284051923</v>
      </c>
      <c r="L893" s="23"/>
    </row>
    <row r="894" spans="1:12" x14ac:dyDescent="0.2">
      <c r="A894" s="103" t="str">
        <f t="shared" si="82"/>
        <v>2013_2_2_InEI</v>
      </c>
      <c r="B894" s="23" t="s">
        <v>58</v>
      </c>
      <c r="C894" s="23">
        <v>2</v>
      </c>
      <c r="D894" s="23" t="s">
        <v>107</v>
      </c>
      <c r="E894" s="23">
        <v>0</v>
      </c>
      <c r="F894" s="23">
        <v>1.4903871419562204E-5</v>
      </c>
      <c r="G894" s="23">
        <v>3.8150379523336548E-4</v>
      </c>
      <c r="H894" s="23">
        <v>2.3809835199327641E-4</v>
      </c>
      <c r="I894" s="23">
        <v>1.789494038665529E-6</v>
      </c>
      <c r="J894" s="23">
        <v>7.4524377363699479</v>
      </c>
      <c r="K894" s="23">
        <v>35.639646065421275</v>
      </c>
      <c r="L894" s="23"/>
    </row>
    <row r="895" spans="1:12" x14ac:dyDescent="0.2">
      <c r="A895" s="103" t="str">
        <f t="shared" si="82"/>
        <v>2013_2_2_InIN</v>
      </c>
      <c r="B895" s="23" t="s">
        <v>58</v>
      </c>
      <c r="C895" s="23">
        <v>2</v>
      </c>
      <c r="D895" s="23" t="s">
        <v>113</v>
      </c>
      <c r="E895" s="23">
        <v>7.0650795211499147E-7</v>
      </c>
      <c r="F895" s="23">
        <v>2.0248077379314843E-5</v>
      </c>
      <c r="G895" s="23">
        <v>7.2716580544059806E-5</v>
      </c>
      <c r="H895" s="23">
        <v>9.0166632238805638E-5</v>
      </c>
      <c r="I895" s="23">
        <v>2.4875117706371552E-6</v>
      </c>
      <c r="J895" s="23">
        <v>6.4599154697540087</v>
      </c>
      <c r="K895" s="23">
        <v>39.436704837315979</v>
      </c>
      <c r="L895" s="23"/>
    </row>
    <row r="896" spans="1:12" x14ac:dyDescent="0.2">
      <c r="A896" s="103" t="str">
        <f t="shared" si="82"/>
        <v>2013_2_2_lagE</v>
      </c>
      <c r="B896" s="23" t="s">
        <v>58</v>
      </c>
      <c r="C896" s="23">
        <v>2</v>
      </c>
      <c r="D896" s="23" t="s">
        <v>226</v>
      </c>
      <c r="E896" s="23">
        <v>0</v>
      </c>
      <c r="F896" s="23">
        <v>3.7749611140770483E-6</v>
      </c>
      <c r="G896" s="23">
        <v>1.8615733124414361E-4</v>
      </c>
      <c r="H896" s="23">
        <v>4.2503728291417062E-4</v>
      </c>
      <c r="I896" s="23">
        <v>1.6889338494973723E-5</v>
      </c>
      <c r="J896" s="23">
        <v>7.4479881275947806</v>
      </c>
      <c r="K896" s="23">
        <v>72.016234775723348</v>
      </c>
      <c r="L896" s="23"/>
    </row>
    <row r="897" spans="1:12" x14ac:dyDescent="0.2">
      <c r="A897" s="103" t="str">
        <f t="shared" si="82"/>
        <v>2013_2_2_lagI</v>
      </c>
      <c r="B897" s="23" t="s">
        <v>58</v>
      </c>
      <c r="C897" s="23">
        <v>2</v>
      </c>
      <c r="D897" s="23" t="s">
        <v>227</v>
      </c>
      <c r="E897" s="23">
        <v>0</v>
      </c>
      <c r="F897" s="23">
        <v>7.1409691091870634E-6</v>
      </c>
      <c r="G897" s="23">
        <v>5.6790179596375589E-5</v>
      </c>
      <c r="H897" s="23">
        <v>1.062253346702283E-4</v>
      </c>
      <c r="I897" s="23">
        <v>1.6168826509141507E-5</v>
      </c>
      <c r="J897" s="23">
        <v>6.4599154697540104</v>
      </c>
      <c r="K897" s="23">
        <v>70.53363746475749</v>
      </c>
      <c r="L897" s="23"/>
    </row>
    <row r="898" spans="1:12" x14ac:dyDescent="0.2">
      <c r="A898" s="103" t="str">
        <f t="shared" si="82"/>
        <v>2013_2_3_f12_3</v>
      </c>
      <c r="B898" s="23" t="s">
        <v>58</v>
      </c>
      <c r="C898" s="23">
        <v>3</v>
      </c>
      <c r="D898" s="23" t="s">
        <v>3</v>
      </c>
      <c r="E898" s="23">
        <v>2.3962570672355103E-3</v>
      </c>
      <c r="F898" s="23">
        <v>0.14248756279624475</v>
      </c>
      <c r="G898" s="23">
        <v>2.1643531594551138</v>
      </c>
      <c r="H898" s="23">
        <v>1.0032620880016245</v>
      </c>
      <c r="I898" s="23">
        <v>2.3962570672355103E-3</v>
      </c>
      <c r="J898" s="23">
        <v>161.96224299065403</v>
      </c>
      <c r="K898" s="23">
        <v>25.966868964842465</v>
      </c>
      <c r="L898" s="23"/>
    </row>
    <row r="899" spans="1:12" x14ac:dyDescent="0.2">
      <c r="A899" s="103" t="str">
        <f t="shared" ref="A899:A962" si="83">CONCATENATE(B899,"_",C899,"_",D899)</f>
        <v>2013_2_3_f4_1</v>
      </c>
      <c r="B899" s="23" t="s">
        <v>58</v>
      </c>
      <c r="C899" s="23">
        <v>3</v>
      </c>
      <c r="D899" s="23" t="s">
        <v>43</v>
      </c>
      <c r="E899" s="23">
        <v>0</v>
      </c>
      <c r="F899" s="23">
        <v>3.3423073249464551E-2</v>
      </c>
      <c r="G899" s="23">
        <v>0.63080371241567634</v>
      </c>
      <c r="H899" s="23">
        <v>1.3238933417083387</v>
      </c>
      <c r="I899" s="23">
        <v>7.2649507617639927E-2</v>
      </c>
      <c r="J899" s="23">
        <v>167.90242990654198</v>
      </c>
      <c r="K899" s="23">
        <v>69.671508125668836</v>
      </c>
      <c r="L899" s="23"/>
    </row>
    <row r="900" spans="1:12" x14ac:dyDescent="0.2">
      <c r="A900" s="103" t="str">
        <f t="shared" si="83"/>
        <v>2013_2_3_f4_2</v>
      </c>
      <c r="B900" s="23" t="s">
        <v>58</v>
      </c>
      <c r="C900" s="23">
        <v>3</v>
      </c>
      <c r="D900" s="23" t="s">
        <v>44</v>
      </c>
      <c r="E900" s="23">
        <v>0</v>
      </c>
      <c r="F900" s="23">
        <v>7.9580850732409551E-3</v>
      </c>
      <c r="G900" s="23">
        <v>0.72835565151729109</v>
      </c>
      <c r="H900" s="23">
        <v>1.5570487385520333</v>
      </c>
      <c r="I900" s="23">
        <v>0.12959913075404167</v>
      </c>
      <c r="J900" s="23">
        <v>169.9771962616822</v>
      </c>
      <c r="K900" s="23">
        <v>74.631348288233639</v>
      </c>
      <c r="L900" s="23"/>
    </row>
    <row r="901" spans="1:12" x14ac:dyDescent="0.2">
      <c r="A901" s="103" t="str">
        <f t="shared" si="83"/>
        <v>2013_2_3_f4_3</v>
      </c>
      <c r="B901" s="23" t="s">
        <v>58</v>
      </c>
      <c r="C901" s="23">
        <v>3</v>
      </c>
      <c r="D901" s="23" t="s">
        <v>100</v>
      </c>
      <c r="E901" s="23">
        <v>0</v>
      </c>
      <c r="F901" s="23">
        <v>0</v>
      </c>
      <c r="G901" s="23">
        <v>0.48417750678722066</v>
      </c>
      <c r="H901" s="23">
        <v>2.2908088060109839</v>
      </c>
      <c r="I901" s="23">
        <v>0.49150205016421117</v>
      </c>
      <c r="J901" s="23">
        <v>161.53233644859804</v>
      </c>
      <c r="K901" s="23">
        <v>100.22423295487721</v>
      </c>
      <c r="L901" s="23"/>
    </row>
    <row r="902" spans="1:12" x14ac:dyDescent="0.2">
      <c r="A902" s="103" t="str">
        <f t="shared" si="83"/>
        <v>2013_2_3_f4_4</v>
      </c>
      <c r="B902" s="23" t="s">
        <v>58</v>
      </c>
      <c r="C902" s="23">
        <v>3</v>
      </c>
      <c r="D902" s="23" t="s">
        <v>102</v>
      </c>
      <c r="E902" s="23">
        <v>2.7853084264864263E-4</v>
      </c>
      <c r="F902" s="23">
        <v>0.23275352640871533</v>
      </c>
      <c r="G902" s="23">
        <v>1.6594609031202041</v>
      </c>
      <c r="H902" s="23">
        <v>0.66525774602082688</v>
      </c>
      <c r="I902" s="23">
        <v>5.2140973743825897E-2</v>
      </c>
      <c r="J902" s="23">
        <v>144.87252336448597</v>
      </c>
      <c r="K902" s="23">
        <v>20.546029151159182</v>
      </c>
      <c r="L902" s="23"/>
    </row>
    <row r="903" spans="1:12" x14ac:dyDescent="0.2">
      <c r="A903" s="103" t="str">
        <f t="shared" si="83"/>
        <v>2013_2_3_f60_1</v>
      </c>
      <c r="B903" s="23" t="s">
        <v>58</v>
      </c>
      <c r="C903" s="23">
        <v>3</v>
      </c>
      <c r="D903" s="23" t="s">
        <v>109</v>
      </c>
      <c r="E903" s="23">
        <v>0</v>
      </c>
      <c r="F903" s="23">
        <v>6.3769065049003357E-2</v>
      </c>
      <c r="G903" s="23">
        <v>1.7476954920992684</v>
      </c>
      <c r="H903" s="23">
        <v>1.4373036932199108</v>
      </c>
      <c r="I903" s="23">
        <v>6.8523331086506753E-2</v>
      </c>
      <c r="J903" s="23">
        <v>162.17719626168218</v>
      </c>
      <c r="K903" s="23">
        <v>45.536584688208372</v>
      </c>
      <c r="L903" s="23"/>
    </row>
    <row r="904" spans="1:12" x14ac:dyDescent="0.2">
      <c r="A904" s="103" t="str">
        <f t="shared" si="83"/>
        <v>2013_2_3_f61_1</v>
      </c>
      <c r="B904" s="23" t="s">
        <v>58</v>
      </c>
      <c r="C904" s="23">
        <v>3</v>
      </c>
      <c r="D904" s="23" t="s">
        <v>110</v>
      </c>
      <c r="E904" s="23">
        <v>7.7988635941619935E-3</v>
      </c>
      <c r="F904" s="23">
        <v>0.56260394580154183</v>
      </c>
      <c r="G904" s="23">
        <v>2.0171397988816411</v>
      </c>
      <c r="H904" s="23">
        <v>0.16180663607975729</v>
      </c>
      <c r="I904" s="23">
        <v>4.3023730827793663E-2</v>
      </c>
      <c r="J904" s="23">
        <v>154.53233644859807</v>
      </c>
      <c r="K904" s="23">
        <v>-11.830352828588286</v>
      </c>
      <c r="L904" s="23"/>
    </row>
    <row r="905" spans="1:12" x14ac:dyDescent="0.2">
      <c r="A905" s="103" t="str">
        <f t="shared" si="83"/>
        <v>2013_2_3_f61_2</v>
      </c>
      <c r="B905" s="23" t="s">
        <v>58</v>
      </c>
      <c r="C905" s="23">
        <v>3</v>
      </c>
      <c r="D905" s="23" t="s">
        <v>111</v>
      </c>
      <c r="E905" s="23">
        <v>1.2432887950078941E-2</v>
      </c>
      <c r="F905" s="23">
        <v>1.083146437113288</v>
      </c>
      <c r="G905" s="23">
        <v>1.5423065616313261</v>
      </c>
      <c r="H905" s="23">
        <v>0.11903592579313609</v>
      </c>
      <c r="I905" s="23">
        <v>4.3023730827793663E-2</v>
      </c>
      <c r="J905" s="23">
        <v>155.31738317756995</v>
      </c>
      <c r="K905" s="23">
        <v>-32.248085242954318</v>
      </c>
      <c r="L905" s="23"/>
    </row>
    <row r="906" spans="1:12" x14ac:dyDescent="0.2">
      <c r="A906" s="103" t="str">
        <f t="shared" si="83"/>
        <v>2013_2_3_f9_1</v>
      </c>
      <c r="B906" s="23" t="s">
        <v>58</v>
      </c>
      <c r="C906" s="23">
        <v>3</v>
      </c>
      <c r="D906" s="23" t="s">
        <v>4</v>
      </c>
      <c r="E906" s="23">
        <v>0</v>
      </c>
      <c r="F906" s="23">
        <v>2.398306003940353E-2</v>
      </c>
      <c r="G906" s="23">
        <v>1.2267987974959158</v>
      </c>
      <c r="H906" s="23">
        <v>0.79496612493544683</v>
      </c>
      <c r="I906" s="23">
        <v>1.877706565044171E-2</v>
      </c>
      <c r="J906" s="23">
        <v>168.10242990654197</v>
      </c>
      <c r="K906" s="23">
        <v>39.163351247916552</v>
      </c>
      <c r="L906" s="23"/>
    </row>
    <row r="907" spans="1:12" x14ac:dyDescent="0.2">
      <c r="A907" s="103" t="str">
        <f t="shared" si="83"/>
        <v>2013_2_3_f9_2</v>
      </c>
      <c r="B907" s="23" t="s">
        <v>58</v>
      </c>
      <c r="C907" s="23">
        <v>3</v>
      </c>
      <c r="D907" s="23" t="s">
        <v>5</v>
      </c>
      <c r="E907" s="23">
        <v>0</v>
      </c>
      <c r="F907" s="23">
        <v>6.1586283845781749E-2</v>
      </c>
      <c r="G907" s="23">
        <v>1.3790162412618123</v>
      </c>
      <c r="H907" s="23">
        <v>0.95547797394430634</v>
      </c>
      <c r="I907" s="23">
        <v>2.8548150261580842E-2</v>
      </c>
      <c r="J907" s="23">
        <v>169.74728971962605</v>
      </c>
      <c r="K907" s="23">
        <v>39.222005847821393</v>
      </c>
      <c r="L907" s="23"/>
    </row>
    <row r="908" spans="1:12" x14ac:dyDescent="0.2">
      <c r="A908" s="103" t="str">
        <f t="shared" si="83"/>
        <v>2013_2_3_f9_3</v>
      </c>
      <c r="B908" s="23" t="s">
        <v>58</v>
      </c>
      <c r="C908" s="23">
        <v>3</v>
      </c>
      <c r="D908" s="23" t="s">
        <v>6</v>
      </c>
      <c r="E908" s="23">
        <v>0</v>
      </c>
      <c r="F908" s="23">
        <v>5.6227098435537963E-3</v>
      </c>
      <c r="G908" s="23">
        <v>1.2020899131600087</v>
      </c>
      <c r="H908" s="23">
        <v>1.9395426784198673</v>
      </c>
      <c r="I908" s="23">
        <v>0.11923306153898752</v>
      </c>
      <c r="J908" s="23">
        <v>161.53233644859807</v>
      </c>
      <c r="K908" s="23">
        <v>66.505245090912425</v>
      </c>
      <c r="L908" s="23"/>
    </row>
    <row r="909" spans="1:12" x14ac:dyDescent="0.2">
      <c r="A909" s="103" t="str">
        <f t="shared" si="83"/>
        <v>2013_2_3_f9_4</v>
      </c>
      <c r="B909" s="23" t="s">
        <v>58</v>
      </c>
      <c r="C909" s="23">
        <v>3</v>
      </c>
      <c r="D909" s="23" t="s">
        <v>7</v>
      </c>
      <c r="E909" s="23">
        <v>1.8232056279542923E-3</v>
      </c>
      <c r="F909" s="23">
        <v>0.61604715969691659</v>
      </c>
      <c r="G909" s="23">
        <v>1.6390167392697939</v>
      </c>
      <c r="H909" s="23">
        <v>0.30998084471376219</v>
      </c>
      <c r="I909" s="23">
        <v>4.3023730827793663E-2</v>
      </c>
      <c r="J909" s="23">
        <v>144.87252336448591</v>
      </c>
      <c r="K909" s="23">
        <v>-8.5699060342535631</v>
      </c>
      <c r="L909" s="23"/>
    </row>
    <row r="910" spans="1:12" x14ac:dyDescent="0.2">
      <c r="A910" s="103" t="str">
        <f t="shared" si="83"/>
        <v>2013_2_3_InEI</v>
      </c>
      <c r="B910" s="23" t="s">
        <v>58</v>
      </c>
      <c r="C910" s="23">
        <v>3</v>
      </c>
      <c r="D910" s="23" t="s">
        <v>107</v>
      </c>
      <c r="E910" s="23">
        <v>0</v>
      </c>
      <c r="F910" s="23">
        <v>1.2446465432514643E-3</v>
      </c>
      <c r="G910" s="23">
        <v>4.5097414982269442E-2</v>
      </c>
      <c r="H910" s="23">
        <v>2.9664614410681137E-2</v>
      </c>
      <c r="I910" s="23">
        <v>1.0581099228077742E-3</v>
      </c>
      <c r="J910" s="23">
        <v>168.98893302426578</v>
      </c>
      <c r="K910" s="23">
        <v>39.624047965190272</v>
      </c>
      <c r="L910" s="23"/>
    </row>
    <row r="911" spans="1:12" x14ac:dyDescent="0.2">
      <c r="A911" s="103" t="str">
        <f t="shared" si="83"/>
        <v>2013_2_3_InIN</v>
      </c>
      <c r="B911" s="23" t="s">
        <v>58</v>
      </c>
      <c r="C911" s="23">
        <v>3</v>
      </c>
      <c r="D911" s="23" t="s">
        <v>113</v>
      </c>
      <c r="E911" s="23">
        <v>3.5910771388640369E-5</v>
      </c>
      <c r="F911" s="23">
        <v>2.1400947366134782E-2</v>
      </c>
      <c r="G911" s="23">
        <v>7.8586804419495615E-2</v>
      </c>
      <c r="H911" s="23">
        <v>6.5195782524530538E-2</v>
      </c>
      <c r="I911" s="23">
        <v>5.6705823324563979E-3</v>
      </c>
      <c r="J911" s="23">
        <v>155.13463390985623</v>
      </c>
      <c r="K911" s="23">
        <v>32.221996282515818</v>
      </c>
      <c r="L911" s="23"/>
    </row>
    <row r="912" spans="1:12" x14ac:dyDescent="0.2">
      <c r="A912" s="103" t="str">
        <f t="shared" si="83"/>
        <v>2013_2_3_lagE</v>
      </c>
      <c r="B912" s="23" t="s">
        <v>58</v>
      </c>
      <c r="C912" s="23">
        <v>3</v>
      </c>
      <c r="D912" s="23" t="s">
        <v>226</v>
      </c>
      <c r="E912" s="23">
        <v>0</v>
      </c>
      <c r="F912" s="23">
        <v>6.511737634738409E-4</v>
      </c>
      <c r="G912" s="23">
        <v>2.3814576816798244E-2</v>
      </c>
      <c r="H912" s="23">
        <v>4.9543969598142057E-2</v>
      </c>
      <c r="I912" s="23">
        <v>2.8952439382757349E-3</v>
      </c>
      <c r="J912" s="23">
        <v>168.98846481279872</v>
      </c>
      <c r="K912" s="23">
        <v>71.105011671609816</v>
      </c>
      <c r="L912" s="23"/>
    </row>
    <row r="913" spans="1:12" x14ac:dyDescent="0.2">
      <c r="A913" s="103" t="str">
        <f t="shared" si="83"/>
        <v>2013_2_3_lagI</v>
      </c>
      <c r="B913" s="23" t="s">
        <v>58</v>
      </c>
      <c r="C913" s="23">
        <v>3</v>
      </c>
      <c r="D913" s="23" t="s">
        <v>227</v>
      </c>
      <c r="E913" s="23">
        <v>2.0272505462597341E-7</v>
      </c>
      <c r="F913" s="23">
        <v>7.1205314052393623E-3</v>
      </c>
      <c r="G913" s="23">
        <v>6.4896956745065335E-2</v>
      </c>
      <c r="H913" s="23">
        <v>8.2263140051968664E-2</v>
      </c>
      <c r="I913" s="23">
        <v>1.6609196486677972E-2</v>
      </c>
      <c r="J913" s="23">
        <v>155.13463390985621</v>
      </c>
      <c r="K913" s="23">
        <v>63.409549293041358</v>
      </c>
      <c r="L913" s="23"/>
    </row>
    <row r="914" spans="1:12" x14ac:dyDescent="0.2">
      <c r="A914" s="103" t="str">
        <f t="shared" si="83"/>
        <v>2013_2_4_f12_3</v>
      </c>
      <c r="B914" s="23" t="s">
        <v>58</v>
      </c>
      <c r="C914" s="23">
        <v>4</v>
      </c>
      <c r="D914" s="23" t="s">
        <v>3</v>
      </c>
      <c r="E914" s="23">
        <v>8.068014461905808E-4</v>
      </c>
      <c r="F914" s="23">
        <v>2.5814575961680405E-2</v>
      </c>
      <c r="G914" s="23">
        <v>0.68576054483723903</v>
      </c>
      <c r="H914" s="23">
        <v>0.36651630772714</v>
      </c>
      <c r="I914" s="23">
        <v>8.068014461905808E-4</v>
      </c>
      <c r="J914" s="23">
        <v>43.387009345794375</v>
      </c>
      <c r="K914" s="23">
        <v>31.555074937260375</v>
      </c>
      <c r="L914" s="23"/>
    </row>
    <row r="915" spans="1:12" x14ac:dyDescent="0.2">
      <c r="A915" s="103" t="str">
        <f t="shared" si="83"/>
        <v>2013_2_4_f4_1</v>
      </c>
      <c r="B915" s="23" t="s">
        <v>58</v>
      </c>
      <c r="C915" s="23">
        <v>4</v>
      </c>
      <c r="D915" s="23" t="s">
        <v>43</v>
      </c>
      <c r="E915" s="23">
        <v>0</v>
      </c>
      <c r="F915" s="23">
        <v>1.0522072619720225E-2</v>
      </c>
      <c r="G915" s="23">
        <v>0.29860016091667441</v>
      </c>
      <c r="H915" s="23">
        <v>0.2350025173584408</v>
      </c>
      <c r="I915" s="23">
        <v>4.808170811269346E-2</v>
      </c>
      <c r="J915" s="23">
        <v>43.100093457943892</v>
      </c>
      <c r="K915" s="23">
        <v>54.143931746619309</v>
      </c>
      <c r="L915" s="23"/>
    </row>
    <row r="916" spans="1:12" x14ac:dyDescent="0.2">
      <c r="A916" s="103" t="str">
        <f t="shared" si="83"/>
        <v>2013_2_4_f4_2</v>
      </c>
      <c r="B916" s="23" t="s">
        <v>58</v>
      </c>
      <c r="C916" s="23">
        <v>4</v>
      </c>
      <c r="D916" s="23" t="s">
        <v>44</v>
      </c>
      <c r="E916" s="23">
        <v>0</v>
      </c>
      <c r="F916" s="23">
        <v>6.075326661988432E-4</v>
      </c>
      <c r="G916" s="23">
        <v>0.22756121844423213</v>
      </c>
      <c r="H916" s="23">
        <v>0.51846586675063944</v>
      </c>
      <c r="I916" s="23">
        <v>2.5566155709044379E-2</v>
      </c>
      <c r="J916" s="23">
        <v>43.333738317756975</v>
      </c>
      <c r="K916" s="23">
        <v>73.684288461913297</v>
      </c>
      <c r="L916" s="23"/>
    </row>
    <row r="917" spans="1:12" x14ac:dyDescent="0.2">
      <c r="A917" s="103" t="str">
        <f t="shared" si="83"/>
        <v>2013_2_4_f4_3</v>
      </c>
      <c r="B917" s="23" t="s">
        <v>58</v>
      </c>
      <c r="C917" s="23">
        <v>4</v>
      </c>
      <c r="D917" s="23" t="s">
        <v>100</v>
      </c>
      <c r="E917" s="23">
        <v>0</v>
      </c>
      <c r="F917" s="23">
        <v>0</v>
      </c>
      <c r="G917" s="23">
        <v>0.18205096058295553</v>
      </c>
      <c r="H917" s="23">
        <v>0.67353767178249313</v>
      </c>
      <c r="I917" s="23">
        <v>0.16721335820594913</v>
      </c>
      <c r="J917" s="23">
        <v>41.293551401869131</v>
      </c>
      <c r="K917" s="23">
        <v>98.549318195135953</v>
      </c>
      <c r="L917" s="23"/>
    </row>
    <row r="918" spans="1:12" x14ac:dyDescent="0.2">
      <c r="A918" s="103" t="str">
        <f t="shared" si="83"/>
        <v>2013_2_4_f4_4</v>
      </c>
      <c r="B918" s="23" t="s">
        <v>58</v>
      </c>
      <c r="C918" s="23">
        <v>4</v>
      </c>
      <c r="D918" s="23" t="s">
        <v>102</v>
      </c>
      <c r="E918" s="23">
        <v>0</v>
      </c>
      <c r="F918" s="23">
        <v>0.16939018925867066</v>
      </c>
      <c r="G918" s="23">
        <v>1.1933642482322395</v>
      </c>
      <c r="H918" s="23">
        <v>0.49675213948130442</v>
      </c>
      <c r="I918" s="23">
        <v>0</v>
      </c>
      <c r="J918" s="23">
        <v>38.206635514018679</v>
      </c>
      <c r="K918" s="23">
        <v>17.604775066494714</v>
      </c>
      <c r="L918" s="23"/>
    </row>
    <row r="919" spans="1:12" x14ac:dyDescent="0.2">
      <c r="A919" s="103" t="str">
        <f t="shared" si="83"/>
        <v>2013_2_4_f60_1</v>
      </c>
      <c r="B919" s="23" t="s">
        <v>58</v>
      </c>
      <c r="C919" s="23">
        <v>4</v>
      </c>
      <c r="D919" s="23" t="s">
        <v>109</v>
      </c>
      <c r="E919" s="23">
        <v>0</v>
      </c>
      <c r="F919" s="23">
        <v>1.4924291596316648E-2</v>
      </c>
      <c r="G919" s="23">
        <v>0.65775415346475063</v>
      </c>
      <c r="H919" s="23">
        <v>0.40541298346499238</v>
      </c>
      <c r="I919" s="23">
        <v>2.4204043385717424E-3</v>
      </c>
      <c r="J919" s="23">
        <v>43.433738317757005</v>
      </c>
      <c r="K919" s="23">
        <v>36.587243982116277</v>
      </c>
      <c r="L919" s="23"/>
    </row>
    <row r="920" spans="1:12" x14ac:dyDescent="0.2">
      <c r="A920" s="103" t="str">
        <f t="shared" si="83"/>
        <v>2013_2_4_f61_1</v>
      </c>
      <c r="B920" s="23" t="s">
        <v>58</v>
      </c>
      <c r="C920" s="23">
        <v>4</v>
      </c>
      <c r="D920" s="23" t="s">
        <v>110</v>
      </c>
      <c r="E920" s="23">
        <v>0</v>
      </c>
      <c r="F920" s="23">
        <v>0.87376871145905344</v>
      </c>
      <c r="G920" s="23">
        <v>1.1434772050705448</v>
      </c>
      <c r="H920" s="23">
        <v>7.9103279930611975E-2</v>
      </c>
      <c r="I920" s="23">
        <v>0</v>
      </c>
      <c r="J920" s="23">
        <v>42.293551401869138</v>
      </c>
      <c r="K920" s="23">
        <v>-37.907111700201163</v>
      </c>
      <c r="L920" s="23"/>
    </row>
    <row r="921" spans="1:12" x14ac:dyDescent="0.2">
      <c r="A921" s="103" t="str">
        <f t="shared" si="83"/>
        <v>2013_2_4_f61_2</v>
      </c>
      <c r="B921" s="23" t="s">
        <v>58</v>
      </c>
      <c r="C921" s="23">
        <v>4</v>
      </c>
      <c r="D921" s="23" t="s">
        <v>111</v>
      </c>
      <c r="E921" s="23">
        <v>7.7090222127045444E-2</v>
      </c>
      <c r="F921" s="23">
        <v>1.3645254771554374</v>
      </c>
      <c r="G921" s="23">
        <v>0.57663674614889882</v>
      </c>
      <c r="H921" s="23">
        <v>7.7090222127045471E-2</v>
      </c>
      <c r="I921" s="23">
        <v>0</v>
      </c>
      <c r="J921" s="23">
        <v>42.246822429906516</v>
      </c>
      <c r="K921" s="23">
        <v>-68.800951825331182</v>
      </c>
      <c r="L921" s="23"/>
    </row>
    <row r="922" spans="1:12" x14ac:dyDescent="0.2">
      <c r="A922" s="103" t="str">
        <f t="shared" si="83"/>
        <v>2013_2_4_f9_1</v>
      </c>
      <c r="B922" s="23" t="s">
        <v>58</v>
      </c>
      <c r="C922" s="23">
        <v>4</v>
      </c>
      <c r="D922" s="23" t="s">
        <v>4</v>
      </c>
      <c r="E922" s="23">
        <v>0</v>
      </c>
      <c r="F922" s="23">
        <v>4.7329252676413393E-2</v>
      </c>
      <c r="G922" s="23">
        <v>0.40431555209474962</v>
      </c>
      <c r="H922" s="23">
        <v>0.14153861595471018</v>
      </c>
      <c r="I922" s="23">
        <v>0</v>
      </c>
      <c r="J922" s="23">
        <v>43.2000934579439</v>
      </c>
      <c r="K922" s="23">
        <v>15.881995346905283</v>
      </c>
      <c r="L922" s="23"/>
    </row>
    <row r="923" spans="1:12" x14ac:dyDescent="0.2">
      <c r="A923" s="103" t="str">
        <f t="shared" si="83"/>
        <v>2013_2_4_f9_2</v>
      </c>
      <c r="B923" s="23" t="s">
        <v>58</v>
      </c>
      <c r="C923" s="23">
        <v>4</v>
      </c>
      <c r="D923" s="23" t="s">
        <v>5</v>
      </c>
      <c r="E923" s="23">
        <v>0</v>
      </c>
      <c r="F923" s="23">
        <v>1.9576873589026166E-2</v>
      </c>
      <c r="G923" s="23">
        <v>0.50480600471342263</v>
      </c>
      <c r="H923" s="23">
        <v>0.24824814650687485</v>
      </c>
      <c r="I923" s="23">
        <v>6.075326661988432E-4</v>
      </c>
      <c r="J923" s="23">
        <v>43.340280373831739</v>
      </c>
      <c r="K923" s="23">
        <v>29.73032526996348</v>
      </c>
      <c r="L923" s="23"/>
    </row>
    <row r="924" spans="1:12" x14ac:dyDescent="0.2">
      <c r="A924" s="103" t="str">
        <f t="shared" si="83"/>
        <v>2013_2_4_f9_3</v>
      </c>
      <c r="B924" s="23" t="s">
        <v>58</v>
      </c>
      <c r="C924" s="23">
        <v>4</v>
      </c>
      <c r="D924" s="23" t="s">
        <v>6</v>
      </c>
      <c r="E924" s="23">
        <v>0</v>
      </c>
      <c r="F924" s="23">
        <v>1.6136028923811616E-3</v>
      </c>
      <c r="G924" s="23">
        <v>0.33178303522586283</v>
      </c>
      <c r="H924" s="23">
        <v>0.6877917495607726</v>
      </c>
      <c r="I924" s="23">
        <v>1.6136028923811616E-3</v>
      </c>
      <c r="J924" s="23">
        <v>41.293551401869152</v>
      </c>
      <c r="K924" s="23">
        <v>67.403599016072604</v>
      </c>
      <c r="L924" s="23"/>
    </row>
    <row r="925" spans="1:12" x14ac:dyDescent="0.2">
      <c r="A925" s="103" t="str">
        <f t="shared" si="83"/>
        <v>2013_2_4_f9_4</v>
      </c>
      <c r="B925" s="23" t="s">
        <v>58</v>
      </c>
      <c r="C925" s="23">
        <v>4</v>
      </c>
      <c r="D925" s="23" t="s">
        <v>7</v>
      </c>
      <c r="E925" s="23">
        <v>1.0065289017832568E-3</v>
      </c>
      <c r="F925" s="23">
        <v>0.49574561057952088</v>
      </c>
      <c r="G925" s="23">
        <v>1.1967623245125529</v>
      </c>
      <c r="H925" s="23">
        <v>0.16599211297835717</v>
      </c>
      <c r="I925" s="23">
        <v>0</v>
      </c>
      <c r="J925" s="23">
        <v>38.206635514018686</v>
      </c>
      <c r="K925" s="23">
        <v>-17.841644633757465</v>
      </c>
      <c r="L925" s="23"/>
    </row>
    <row r="926" spans="1:12" x14ac:dyDescent="0.2">
      <c r="A926" s="103" t="str">
        <f t="shared" si="83"/>
        <v>2013_2_4_InEI</v>
      </c>
      <c r="B926" s="23" t="s">
        <v>58</v>
      </c>
      <c r="C926" s="23">
        <v>4</v>
      </c>
      <c r="D926" s="23" t="s">
        <v>107</v>
      </c>
      <c r="E926" s="23">
        <v>0</v>
      </c>
      <c r="F926" s="23">
        <v>1.2831988281124605E-3</v>
      </c>
      <c r="G926" s="23">
        <v>1.4652976088969701E-2</v>
      </c>
      <c r="H926" s="23">
        <v>6.3676003363570379E-3</v>
      </c>
      <c r="I926" s="23">
        <v>9.5355096030912363E-6</v>
      </c>
      <c r="J926" s="23">
        <v>43.261862024150581</v>
      </c>
      <c r="K926" s="23">
        <v>22.871874916490121</v>
      </c>
      <c r="L926" s="23"/>
    </row>
    <row r="927" spans="1:12" x14ac:dyDescent="0.2">
      <c r="A927" s="103" t="str">
        <f t="shared" si="83"/>
        <v>2013_2_4_InIN</v>
      </c>
      <c r="B927" s="23" t="s">
        <v>58</v>
      </c>
      <c r="C927" s="23">
        <v>4</v>
      </c>
      <c r="D927" s="23" t="s">
        <v>113</v>
      </c>
      <c r="E927" s="23">
        <v>4.1510451271514108E-5</v>
      </c>
      <c r="F927" s="23">
        <v>2.5276938278450147E-2</v>
      </c>
      <c r="G927" s="23">
        <v>7.186221832328421E-2</v>
      </c>
      <c r="H927" s="23">
        <v>3.9625493255513032E-2</v>
      </c>
      <c r="I927" s="23">
        <v>4.5357799371487873E-5</v>
      </c>
      <c r="J927" s="23">
        <v>39.931616399983668</v>
      </c>
      <c r="K927" s="23">
        <v>10.490383937096491</v>
      </c>
      <c r="L927" s="23"/>
    </row>
    <row r="928" spans="1:12" x14ac:dyDescent="0.2">
      <c r="A928" s="103" t="str">
        <f t="shared" si="83"/>
        <v>2013_2_4_lagE</v>
      </c>
      <c r="B928" s="23" t="s">
        <v>58</v>
      </c>
      <c r="C928" s="23">
        <v>4</v>
      </c>
      <c r="D928" s="23" t="s">
        <v>226</v>
      </c>
      <c r="E928" s="23">
        <v>0</v>
      </c>
      <c r="F928" s="23">
        <v>1.7895903167666825E-4</v>
      </c>
      <c r="G928" s="23">
        <v>8.9218532229096061E-3</v>
      </c>
      <c r="H928" s="23">
        <v>1.1868662696877407E-2</v>
      </c>
      <c r="I928" s="23">
        <v>1.3107484367224807E-3</v>
      </c>
      <c r="J928" s="23">
        <v>43.203041068288357</v>
      </c>
      <c r="K928" s="23">
        <v>64.232751572114182</v>
      </c>
      <c r="L928" s="23"/>
    </row>
    <row r="929" spans="1:12" x14ac:dyDescent="0.2">
      <c r="A929" s="103" t="str">
        <f t="shared" si="83"/>
        <v>2013_2_4_lagI</v>
      </c>
      <c r="B929" s="23" t="s">
        <v>58</v>
      </c>
      <c r="C929" s="23">
        <v>4</v>
      </c>
      <c r="D929" s="23" t="s">
        <v>227</v>
      </c>
      <c r="E929" s="23">
        <v>0</v>
      </c>
      <c r="F929" s="23">
        <v>8.5404799826348209E-3</v>
      </c>
      <c r="G929" s="23">
        <v>6.7093680083119375E-2</v>
      </c>
      <c r="H929" s="23">
        <v>5.2661903758961633E-2</v>
      </c>
      <c r="I929" s="23">
        <v>8.5554542831745625E-3</v>
      </c>
      <c r="J929" s="23">
        <v>39.931616399983653</v>
      </c>
      <c r="K929" s="23">
        <v>44.743626661416982</v>
      </c>
      <c r="L929" s="23"/>
    </row>
    <row r="930" spans="1:12" x14ac:dyDescent="0.2">
      <c r="A930" s="103" t="str">
        <f t="shared" si="83"/>
        <v>2013_2_5_f12_3</v>
      </c>
      <c r="B930" s="23" t="s">
        <v>58</v>
      </c>
      <c r="C930" s="23">
        <v>5</v>
      </c>
      <c r="D930" s="23" t="s">
        <v>3</v>
      </c>
      <c r="E930" s="23">
        <v>2.971404248223973E-3</v>
      </c>
      <c r="F930" s="23">
        <v>0.39038124320953332</v>
      </c>
      <c r="G930" s="23">
        <v>4.1779739470201012</v>
      </c>
      <c r="H930" s="23">
        <v>2.8291605301807894</v>
      </c>
      <c r="I930" s="23">
        <v>2.971404248223973E-3</v>
      </c>
      <c r="J930" s="23">
        <v>220.01803738317744</v>
      </c>
      <c r="K930" s="23">
        <v>32.941081218311957</v>
      </c>
      <c r="L930" s="23"/>
    </row>
    <row r="931" spans="1:12" x14ac:dyDescent="0.2">
      <c r="A931" s="103" t="str">
        <f t="shared" si="83"/>
        <v>2013_2_5_f4_1</v>
      </c>
      <c r="B931" s="23" t="s">
        <v>58</v>
      </c>
      <c r="C931" s="23">
        <v>5</v>
      </c>
      <c r="D931" s="23" t="s">
        <v>43</v>
      </c>
      <c r="E931" s="23">
        <v>0</v>
      </c>
      <c r="F931" s="23">
        <v>4.302659334219399E-2</v>
      </c>
      <c r="G931" s="23">
        <v>0.61269442182509271</v>
      </c>
      <c r="H931" s="23">
        <v>1.1433627699684796</v>
      </c>
      <c r="I931" s="23">
        <v>0.10520874648500672</v>
      </c>
      <c r="J931" s="23">
        <v>224.07037383177553</v>
      </c>
      <c r="K931" s="23">
        <v>68.831529181112543</v>
      </c>
      <c r="L931" s="23"/>
    </row>
    <row r="932" spans="1:12" x14ac:dyDescent="0.2">
      <c r="A932" s="103" t="str">
        <f t="shared" si="83"/>
        <v>2013_2_5_f4_2</v>
      </c>
      <c r="B932" s="23" t="s">
        <v>58</v>
      </c>
      <c r="C932" s="23">
        <v>5</v>
      </c>
      <c r="D932" s="23" t="s">
        <v>44</v>
      </c>
      <c r="E932" s="23">
        <v>0</v>
      </c>
      <c r="F932" s="23">
        <v>7.7602847757257773E-2</v>
      </c>
      <c r="G932" s="23">
        <v>0.94521840250640099</v>
      </c>
      <c r="H932" s="23">
        <v>2.0962964858860129</v>
      </c>
      <c r="I932" s="23">
        <v>0.17074249827033744</v>
      </c>
      <c r="J932" s="23">
        <v>231.00495327102803</v>
      </c>
      <c r="K932" s="23">
        <v>71.741000118368888</v>
      </c>
      <c r="L932" s="23"/>
    </row>
    <row r="933" spans="1:12" x14ac:dyDescent="0.2">
      <c r="A933" s="103" t="str">
        <f t="shared" si="83"/>
        <v>2013_2_5_f4_3</v>
      </c>
      <c r="B933" s="23" t="s">
        <v>58</v>
      </c>
      <c r="C933" s="23">
        <v>5</v>
      </c>
      <c r="D933" s="23" t="s">
        <v>100</v>
      </c>
      <c r="E933" s="23">
        <v>0</v>
      </c>
      <c r="F933" s="23">
        <v>9.1261817597556E-2</v>
      </c>
      <c r="G933" s="23">
        <v>1.3865046044661899</v>
      </c>
      <c r="H933" s="23">
        <v>4.7029105965114431</v>
      </c>
      <c r="I933" s="23">
        <v>0.94859190752652989</v>
      </c>
      <c r="J933" s="23">
        <v>209.64420560747661</v>
      </c>
      <c r="K933" s="23">
        <v>91.297335833927846</v>
      </c>
      <c r="L933" s="23"/>
    </row>
    <row r="934" spans="1:12" x14ac:dyDescent="0.2">
      <c r="A934" s="103" t="str">
        <f t="shared" si="83"/>
        <v>2013_2_5_f4_4</v>
      </c>
      <c r="B934" s="23" t="s">
        <v>58</v>
      </c>
      <c r="C934" s="23">
        <v>5</v>
      </c>
      <c r="D934" s="23" t="s">
        <v>102</v>
      </c>
      <c r="E934" s="23">
        <v>1.3777992349686189E-2</v>
      </c>
      <c r="F934" s="23">
        <v>2.9334933598594186</v>
      </c>
      <c r="G934" s="23">
        <v>10.670975128670834</v>
      </c>
      <c r="H934" s="23">
        <v>3.9968884720856539</v>
      </c>
      <c r="I934" s="23">
        <v>0</v>
      </c>
      <c r="J934" s="23">
        <v>197.09654205607478</v>
      </c>
      <c r="K934" s="23">
        <v>5.8803928002406503</v>
      </c>
      <c r="L934" s="23"/>
    </row>
    <row r="935" spans="1:12" x14ac:dyDescent="0.2">
      <c r="A935" s="103" t="str">
        <f t="shared" si="83"/>
        <v>2013_2_5_f60_1</v>
      </c>
      <c r="B935" s="23" t="s">
        <v>58</v>
      </c>
      <c r="C935" s="23">
        <v>5</v>
      </c>
      <c r="D935" s="23" t="s">
        <v>109</v>
      </c>
      <c r="E935" s="23">
        <v>0</v>
      </c>
      <c r="F935" s="23">
        <v>0.18281768268278062</v>
      </c>
      <c r="G935" s="23">
        <v>2.9370342038920789</v>
      </c>
      <c r="H935" s="23">
        <v>3.8540186958646276</v>
      </c>
      <c r="I935" s="23">
        <v>0.43255935071560986</v>
      </c>
      <c r="J935" s="23">
        <v>220.20495327102805</v>
      </c>
      <c r="K935" s="23">
        <v>61.248398426158076</v>
      </c>
      <c r="L935" s="23"/>
    </row>
    <row r="936" spans="1:12" x14ac:dyDescent="0.2">
      <c r="A936" s="103" t="str">
        <f t="shared" si="83"/>
        <v>2013_2_5_f61_1</v>
      </c>
      <c r="B936" s="23" t="s">
        <v>58</v>
      </c>
      <c r="C936" s="23">
        <v>5</v>
      </c>
      <c r="D936" s="23" t="s">
        <v>110</v>
      </c>
      <c r="E936" s="23">
        <v>0.18022802391651502</v>
      </c>
      <c r="F936" s="23">
        <v>6.1043137399177896</v>
      </c>
      <c r="G936" s="23">
        <v>12.084461713549508</v>
      </c>
      <c r="H936" s="23">
        <v>0.58506002209504482</v>
      </c>
      <c r="I936" s="23">
        <v>0</v>
      </c>
      <c r="J936" s="23">
        <v>212.64420560747664</v>
      </c>
      <c r="K936" s="23">
        <v>-31.020840284815115</v>
      </c>
      <c r="L936" s="23"/>
    </row>
    <row r="937" spans="1:12" x14ac:dyDescent="0.2">
      <c r="A937" s="103" t="str">
        <f t="shared" si="83"/>
        <v>2013_2_5_f61_2</v>
      </c>
      <c r="B937" s="23" t="s">
        <v>58</v>
      </c>
      <c r="C937" s="23">
        <v>5</v>
      </c>
      <c r="D937" s="23" t="s">
        <v>111</v>
      </c>
      <c r="E937" s="23">
        <v>0.54920885092925176</v>
      </c>
      <c r="F937" s="23">
        <v>12.300571694533053</v>
      </c>
      <c r="G937" s="23">
        <v>5.5241689802369764</v>
      </c>
      <c r="H937" s="23">
        <v>0.42114036947940603</v>
      </c>
      <c r="I937" s="23">
        <v>0</v>
      </c>
      <c r="J937" s="23">
        <v>211.4572897196262</v>
      </c>
      <c r="K937" s="23">
        <v>-69.049145810370533</v>
      </c>
      <c r="L937" s="23"/>
    </row>
    <row r="938" spans="1:12" x14ac:dyDescent="0.2">
      <c r="A938" s="103" t="str">
        <f t="shared" si="83"/>
        <v>2013_2_5_f9_1</v>
      </c>
      <c r="B938" s="23" t="s">
        <v>58</v>
      </c>
      <c r="C938" s="23">
        <v>5</v>
      </c>
      <c r="D938" s="23" t="s">
        <v>4</v>
      </c>
      <c r="E938" s="23">
        <v>0</v>
      </c>
      <c r="F938" s="23">
        <v>7.7113731178496098E-2</v>
      </c>
      <c r="G938" s="23">
        <v>1.1041573227609673</v>
      </c>
      <c r="H938" s="23">
        <v>0.71289849136570305</v>
      </c>
      <c r="I938" s="23">
        <v>5.300536982504764E-3</v>
      </c>
      <c r="J938" s="23">
        <v>223.27037383177549</v>
      </c>
      <c r="K938" s="23">
        <v>34.029798109466753</v>
      </c>
      <c r="L938" s="23"/>
    </row>
    <row r="939" spans="1:12" x14ac:dyDescent="0.2">
      <c r="A939" s="103" t="str">
        <f t="shared" si="83"/>
        <v>2013_2_5_f9_2</v>
      </c>
      <c r="B939" s="23" t="s">
        <v>58</v>
      </c>
      <c r="C939" s="23">
        <v>5</v>
      </c>
      <c r="D939" s="23" t="s">
        <v>5</v>
      </c>
      <c r="E939" s="23">
        <v>0</v>
      </c>
      <c r="F939" s="23">
        <v>0.13073763477245839</v>
      </c>
      <c r="G939" s="23">
        <v>1.9624397592906204</v>
      </c>
      <c r="H939" s="23">
        <v>1.1186798398325393</v>
      </c>
      <c r="I939" s="23">
        <v>5.2632242384296993E-2</v>
      </c>
      <c r="J939" s="23">
        <v>228.83112149532698</v>
      </c>
      <c r="K939" s="23">
        <v>33.487830111630522</v>
      </c>
      <c r="L939" s="23"/>
    </row>
    <row r="940" spans="1:12" x14ac:dyDescent="0.2">
      <c r="A940" s="103" t="str">
        <f t="shared" si="83"/>
        <v>2013_2_5_f9_3</v>
      </c>
      <c r="B940" s="23" t="s">
        <v>58</v>
      </c>
      <c r="C940" s="23">
        <v>5</v>
      </c>
      <c r="D940" s="23" t="s">
        <v>6</v>
      </c>
      <c r="E940" s="23">
        <v>0</v>
      </c>
      <c r="F940" s="23">
        <v>0.16224615949309129</v>
      </c>
      <c r="G940" s="23">
        <v>3.573176121182744</v>
      </c>
      <c r="H940" s="23">
        <v>3.255013880018963</v>
      </c>
      <c r="I940" s="23">
        <v>0.13502220585528388</v>
      </c>
      <c r="J940" s="23">
        <v>209.64420560747661</v>
      </c>
      <c r="K940" s="23">
        <v>47.194327147049279</v>
      </c>
      <c r="L940" s="23"/>
    </row>
    <row r="941" spans="1:12" x14ac:dyDescent="0.2">
      <c r="A941" s="103" t="str">
        <f t="shared" si="83"/>
        <v>2013_2_5_f9_4</v>
      </c>
      <c r="B941" s="23" t="s">
        <v>58</v>
      </c>
      <c r="C941" s="23">
        <v>5</v>
      </c>
      <c r="D941" s="23" t="s">
        <v>7</v>
      </c>
      <c r="E941" s="23">
        <v>1.7832741968680288E-2</v>
      </c>
      <c r="F941" s="23">
        <v>6.1318020442254895</v>
      </c>
      <c r="G941" s="23">
        <v>10.105223281082909</v>
      </c>
      <c r="H941" s="23">
        <v>1.3893926431067172</v>
      </c>
      <c r="I941" s="23">
        <v>0</v>
      </c>
      <c r="J941" s="23">
        <v>199.09654205607478</v>
      </c>
      <c r="K941" s="23">
        <v>-27.080066835845823</v>
      </c>
      <c r="L941" s="23"/>
    </row>
    <row r="942" spans="1:12" x14ac:dyDescent="0.2">
      <c r="A942" s="103" t="str">
        <f t="shared" si="83"/>
        <v>2013_2_5_InEI</v>
      </c>
      <c r="B942" s="23" t="s">
        <v>58</v>
      </c>
      <c r="C942" s="23">
        <v>5</v>
      </c>
      <c r="D942" s="23" t="s">
        <v>107</v>
      </c>
      <c r="E942" s="23">
        <v>0</v>
      </c>
      <c r="F942" s="23">
        <v>2.3019553341452397E-3</v>
      </c>
      <c r="G942" s="23">
        <v>3.6790640996376356E-2</v>
      </c>
      <c r="H942" s="23">
        <v>2.2011281559097005E-2</v>
      </c>
      <c r="I942" s="23">
        <v>6.542484890543393E-4</v>
      </c>
      <c r="J942" s="23">
        <v>227.3636891751093</v>
      </c>
      <c r="K942" s="23">
        <v>34.032481934747572</v>
      </c>
      <c r="L942" s="23"/>
    </row>
    <row r="943" spans="1:12" x14ac:dyDescent="0.2">
      <c r="A943" s="103" t="str">
        <f t="shared" si="83"/>
        <v>2013_2_5_InIN</v>
      </c>
      <c r="B943" s="23" t="s">
        <v>58</v>
      </c>
      <c r="C943" s="23">
        <v>5</v>
      </c>
      <c r="D943" s="23" t="s">
        <v>113</v>
      </c>
      <c r="E943" s="23">
        <v>4.6158476711939618E-4</v>
      </c>
      <c r="F943" s="23">
        <v>0.62984089996512238</v>
      </c>
      <c r="G943" s="23">
        <v>1.3287711963016491</v>
      </c>
      <c r="H943" s="23">
        <v>0.41187647106898939</v>
      </c>
      <c r="I943" s="23">
        <v>1.2471963545171313E-2</v>
      </c>
      <c r="J943" s="23">
        <v>203.19038758299206</v>
      </c>
      <c r="K943" s="23">
        <v>-8.1371935783727487</v>
      </c>
      <c r="L943" s="23"/>
    </row>
    <row r="944" spans="1:12" x14ac:dyDescent="0.2">
      <c r="A944" s="103" t="str">
        <f t="shared" si="83"/>
        <v>2013_2_5_lagE</v>
      </c>
      <c r="B944" s="23" t="s">
        <v>58</v>
      </c>
      <c r="C944" s="23">
        <v>5</v>
      </c>
      <c r="D944" s="23" t="s">
        <v>226</v>
      </c>
      <c r="E944" s="23">
        <v>0</v>
      </c>
      <c r="F944" s="23">
        <v>1.4047757642603451E-3</v>
      </c>
      <c r="G944" s="23">
        <v>1.8401438049349444E-2</v>
      </c>
      <c r="H944" s="23">
        <v>3.9011143174115491E-2</v>
      </c>
      <c r="I944" s="23">
        <v>3.2569603260489055E-3</v>
      </c>
      <c r="J944" s="23">
        <v>228.94542669050142</v>
      </c>
      <c r="K944" s="23">
        <v>71.0765578603677</v>
      </c>
      <c r="L944" s="23"/>
    </row>
    <row r="945" spans="1:12" x14ac:dyDescent="0.2">
      <c r="A945" s="103" t="str">
        <f t="shared" si="83"/>
        <v>2013_2_5_lagI</v>
      </c>
      <c r="B945" s="23" t="s">
        <v>58</v>
      </c>
      <c r="C945" s="23">
        <v>5</v>
      </c>
      <c r="D945" s="23" t="s">
        <v>227</v>
      </c>
      <c r="E945" s="23">
        <v>2.3004366266409071E-4</v>
      </c>
      <c r="F945" s="23">
        <v>0.29939911322337009</v>
      </c>
      <c r="G945" s="23">
        <v>1.1834637594229886</v>
      </c>
      <c r="H945" s="23">
        <v>0.82046803695332615</v>
      </c>
      <c r="I945" s="23">
        <v>7.9355283332155621E-2</v>
      </c>
      <c r="J945" s="23">
        <v>202.39279865061184</v>
      </c>
      <c r="K945" s="23">
        <v>28.507901059911966</v>
      </c>
      <c r="L945" s="23"/>
    </row>
    <row r="946" spans="1:12" x14ac:dyDescent="0.2">
      <c r="A946" s="103" t="str">
        <f t="shared" si="83"/>
        <v>2013_2_6_f12_3</v>
      </c>
      <c r="B946" s="23" t="s">
        <v>58</v>
      </c>
      <c r="C946" s="23">
        <v>6</v>
      </c>
      <c r="D946" s="23" t="s">
        <v>3</v>
      </c>
      <c r="E946" s="23">
        <v>8.5302751176756888E-4</v>
      </c>
      <c r="F946" s="23">
        <v>5.9950116529900982E-2</v>
      </c>
      <c r="G946" s="23">
        <v>0.5698145448403229</v>
      </c>
      <c r="H946" s="23">
        <v>0.26367378039657446</v>
      </c>
      <c r="I946" s="23">
        <v>8.5302751176756888E-4</v>
      </c>
      <c r="J946" s="23">
        <v>80.216822429906472</v>
      </c>
      <c r="K946" s="23">
        <v>22.758746168596616</v>
      </c>
      <c r="L946" s="23"/>
    </row>
    <row r="947" spans="1:12" x14ac:dyDescent="0.2">
      <c r="A947" s="103" t="str">
        <f t="shared" si="83"/>
        <v>2013_2_6_f4_1</v>
      </c>
      <c r="B947" s="23" t="s">
        <v>58</v>
      </c>
      <c r="C947" s="23">
        <v>6</v>
      </c>
      <c r="D947" s="23" t="s">
        <v>43</v>
      </c>
      <c r="E947" s="23">
        <v>0</v>
      </c>
      <c r="F947" s="23">
        <v>2.2202615786346684E-2</v>
      </c>
      <c r="G947" s="23">
        <v>0.34347253003427158</v>
      </c>
      <c r="H947" s="23">
        <v>0.70559815188656116</v>
      </c>
      <c r="I947" s="23">
        <v>4.0793834009755378E-2</v>
      </c>
      <c r="J947" s="23">
        <v>78.6682242990654</v>
      </c>
      <c r="K947" s="23">
        <v>68.789300780669407</v>
      </c>
      <c r="L947" s="23"/>
    </row>
    <row r="948" spans="1:12" x14ac:dyDescent="0.2">
      <c r="A948" s="103" t="str">
        <f t="shared" si="83"/>
        <v>2013_2_6_f4_2</v>
      </c>
      <c r="B948" s="23" t="s">
        <v>58</v>
      </c>
      <c r="C948" s="23">
        <v>6</v>
      </c>
      <c r="D948" s="23" t="s">
        <v>44</v>
      </c>
      <c r="E948" s="23">
        <v>0</v>
      </c>
      <c r="F948" s="23">
        <v>1.0891296164189003E-2</v>
      </c>
      <c r="G948" s="23">
        <v>0.30541647113243114</v>
      </c>
      <c r="H948" s="23">
        <v>0.68280031472811087</v>
      </c>
      <c r="I948" s="23">
        <v>1.4894250303393494E-2</v>
      </c>
      <c r="J948" s="23">
        <v>80.228971962616768</v>
      </c>
      <c r="K948" s="23">
        <v>69.200779603694656</v>
      </c>
      <c r="L948" s="23"/>
    </row>
    <row r="949" spans="1:12" x14ac:dyDescent="0.2">
      <c r="A949" s="103" t="str">
        <f t="shared" si="83"/>
        <v>2013_2_6_f4_3</v>
      </c>
      <c r="B949" s="23" t="s">
        <v>58</v>
      </c>
      <c r="C949" s="23">
        <v>6</v>
      </c>
      <c r="D949" s="23" t="s">
        <v>100</v>
      </c>
      <c r="E949" s="23">
        <v>0</v>
      </c>
      <c r="F949" s="23">
        <v>0</v>
      </c>
      <c r="G949" s="23">
        <v>9.8470602901813545E-2</v>
      </c>
      <c r="H949" s="23">
        <v>0.62734822066468643</v>
      </c>
      <c r="I949" s="23">
        <v>0.14215961191523849</v>
      </c>
      <c r="J949" s="23">
        <v>77.992523364485962</v>
      </c>
      <c r="K949" s="23">
        <v>105.03342101917279</v>
      </c>
      <c r="L949" s="23"/>
    </row>
    <row r="950" spans="1:12" x14ac:dyDescent="0.2">
      <c r="A950" s="103" t="str">
        <f t="shared" si="83"/>
        <v>2013_2_6_f4_4</v>
      </c>
      <c r="B950" s="23" t="s">
        <v>58</v>
      </c>
      <c r="C950" s="23">
        <v>6</v>
      </c>
      <c r="D950" s="23" t="s">
        <v>102</v>
      </c>
      <c r="E950" s="23">
        <v>0</v>
      </c>
      <c r="F950" s="23">
        <v>3.0005008348983689E-2</v>
      </c>
      <c r="G950" s="23">
        <v>0.33529938508025653</v>
      </c>
      <c r="H950" s="23">
        <v>0.16387703132283221</v>
      </c>
      <c r="I950" s="23">
        <v>1.9051509637167157E-2</v>
      </c>
      <c r="J950" s="23">
        <v>71.643925233644794</v>
      </c>
      <c r="K950" s="23">
        <v>31.368973197455226</v>
      </c>
      <c r="L950" s="23"/>
    </row>
    <row r="951" spans="1:12" x14ac:dyDescent="0.2">
      <c r="A951" s="103" t="str">
        <f t="shared" si="83"/>
        <v>2013_2_6_f60_1</v>
      </c>
      <c r="B951" s="23" t="s">
        <v>58</v>
      </c>
      <c r="C951" s="23">
        <v>6</v>
      </c>
      <c r="D951" s="23" t="s">
        <v>109</v>
      </c>
      <c r="E951" s="23">
        <v>0</v>
      </c>
      <c r="F951" s="23">
        <v>7.061348919344218E-2</v>
      </c>
      <c r="G951" s="23">
        <v>0.45143249005998853</v>
      </c>
      <c r="H951" s="23">
        <v>0.37139246251336777</v>
      </c>
      <c r="I951" s="23">
        <v>2.5590825353027061E-3</v>
      </c>
      <c r="J951" s="23">
        <v>80.328971962616762</v>
      </c>
      <c r="K951" s="23">
        <v>34.140399955769574</v>
      </c>
      <c r="L951" s="23"/>
    </row>
    <row r="952" spans="1:12" x14ac:dyDescent="0.2">
      <c r="A952" s="103" t="str">
        <f t="shared" si="83"/>
        <v>2013_2_6_f61_1</v>
      </c>
      <c r="B952" s="23" t="s">
        <v>58</v>
      </c>
      <c r="C952" s="23">
        <v>6</v>
      </c>
      <c r="D952" s="23" t="s">
        <v>110</v>
      </c>
      <c r="E952" s="23">
        <v>0</v>
      </c>
      <c r="F952" s="23">
        <v>0.21163474523885784</v>
      </c>
      <c r="G952" s="23">
        <v>0.3516216395383987</v>
      </c>
      <c r="H952" s="23">
        <v>2.1662931518897224E-2</v>
      </c>
      <c r="I952" s="23">
        <v>0</v>
      </c>
      <c r="J952" s="23">
        <v>73.992523364485962</v>
      </c>
      <c r="K952" s="23">
        <v>-32.478293745350506</v>
      </c>
      <c r="L952" s="23"/>
    </row>
    <row r="953" spans="1:12" x14ac:dyDescent="0.2">
      <c r="A953" s="103" t="str">
        <f t="shared" si="83"/>
        <v>2013_2_6_f61_2</v>
      </c>
      <c r="B953" s="23" t="s">
        <v>58</v>
      </c>
      <c r="C953" s="23">
        <v>6</v>
      </c>
      <c r="D953" s="23" t="s">
        <v>111</v>
      </c>
      <c r="E953" s="23">
        <v>1.2994635200953492E-3</v>
      </c>
      <c r="F953" s="23">
        <v>0.20454551922834618</v>
      </c>
      <c r="G953" s="23">
        <v>0.3578445565355135</v>
      </c>
      <c r="H953" s="23">
        <v>1.7451128683331773E-3</v>
      </c>
      <c r="I953" s="23">
        <v>0</v>
      </c>
      <c r="J953" s="23">
        <v>72.880373831775643</v>
      </c>
      <c r="K953" s="23">
        <v>-36.32591894012247</v>
      </c>
      <c r="L953" s="23"/>
    </row>
    <row r="954" spans="1:12" x14ac:dyDescent="0.2">
      <c r="A954" s="103" t="str">
        <f t="shared" si="83"/>
        <v>2013_2_6_f9_1</v>
      </c>
      <c r="B954" s="23" t="s">
        <v>58</v>
      </c>
      <c r="C954" s="23">
        <v>6</v>
      </c>
      <c r="D954" s="23" t="s">
        <v>4</v>
      </c>
      <c r="E954" s="23">
        <v>0</v>
      </c>
      <c r="F954" s="23">
        <v>5.2195929811837551E-2</v>
      </c>
      <c r="G954" s="23">
        <v>0.50168140117304005</v>
      </c>
      <c r="H954" s="23">
        <v>0.53295855181468321</v>
      </c>
      <c r="I954" s="23">
        <v>2.483977134938507E-2</v>
      </c>
      <c r="J954" s="23">
        <v>77.76822429906538</v>
      </c>
      <c r="K954" s="23">
        <v>47.715551089197952</v>
      </c>
      <c r="L954" s="23"/>
    </row>
    <row r="955" spans="1:12" x14ac:dyDescent="0.2">
      <c r="A955" s="103" t="str">
        <f t="shared" si="83"/>
        <v>2013_2_6_f9_2</v>
      </c>
      <c r="B955" s="23" t="s">
        <v>58</v>
      </c>
      <c r="C955" s="23">
        <v>6</v>
      </c>
      <c r="D955" s="23" t="s">
        <v>5</v>
      </c>
      <c r="E955" s="23">
        <v>0</v>
      </c>
      <c r="F955" s="23">
        <v>1.7985049562577203E-2</v>
      </c>
      <c r="G955" s="23">
        <v>0.57554440948840402</v>
      </c>
      <c r="H955" s="23">
        <v>0.34886254572197029</v>
      </c>
      <c r="I955" s="23">
        <v>2.4658708172997444E-2</v>
      </c>
      <c r="J955" s="23">
        <v>78.10467289719621</v>
      </c>
      <c r="K955" s="23">
        <v>39.314888807350286</v>
      </c>
      <c r="L955" s="23"/>
    </row>
    <row r="956" spans="1:12" x14ac:dyDescent="0.2">
      <c r="A956" s="103" t="str">
        <f t="shared" si="83"/>
        <v>2013_2_6_f9_3</v>
      </c>
      <c r="B956" s="23" t="s">
        <v>58</v>
      </c>
      <c r="C956" s="23">
        <v>6</v>
      </c>
      <c r="D956" s="23" t="s">
        <v>6</v>
      </c>
      <c r="E956" s="23">
        <v>0</v>
      </c>
      <c r="F956" s="23">
        <v>3.1683353475701094E-2</v>
      </c>
      <c r="G956" s="23">
        <v>0.31758831493948747</v>
      </c>
      <c r="H956" s="23">
        <v>0.48105388638398</v>
      </c>
      <c r="I956" s="23">
        <v>3.7652880682569702E-2</v>
      </c>
      <c r="J956" s="23">
        <v>77.992523364485919</v>
      </c>
      <c r="K956" s="23">
        <v>60.448079448220028</v>
      </c>
      <c r="L956" s="23"/>
    </row>
    <row r="957" spans="1:12" x14ac:dyDescent="0.2">
      <c r="A957" s="103" t="str">
        <f t="shared" si="83"/>
        <v>2013_2_6_f9_4</v>
      </c>
      <c r="B957" s="23" t="s">
        <v>58</v>
      </c>
      <c r="C957" s="23">
        <v>6</v>
      </c>
      <c r="D957" s="23" t="s">
        <v>7</v>
      </c>
      <c r="E957" s="23">
        <v>4.3315450669844985E-4</v>
      </c>
      <c r="F957" s="23">
        <v>0.11182282731191873</v>
      </c>
      <c r="G957" s="23">
        <v>0.35667198507282893</v>
      </c>
      <c r="H957" s="23">
        <v>6.0253457860626289E-2</v>
      </c>
      <c r="I957" s="23">
        <v>1.9051509637167157E-2</v>
      </c>
      <c r="J957" s="23">
        <v>71.643925233644836</v>
      </c>
      <c r="K957" s="23">
        <v>-2.6143374998662505</v>
      </c>
      <c r="L957" s="23"/>
    </row>
    <row r="958" spans="1:12" x14ac:dyDescent="0.2">
      <c r="A958" s="103" t="str">
        <f t="shared" si="83"/>
        <v>2013_2_6_InEI</v>
      </c>
      <c r="B958" s="23" t="s">
        <v>58</v>
      </c>
      <c r="C958" s="23">
        <v>6</v>
      </c>
      <c r="D958" s="23" t="s">
        <v>107</v>
      </c>
      <c r="E958" s="23">
        <v>0</v>
      </c>
      <c r="F958" s="23">
        <v>1.0762325255414843E-3</v>
      </c>
      <c r="G958" s="23">
        <v>2.0040625014876048E-2</v>
      </c>
      <c r="H958" s="23">
        <v>1.5252678188949665E-2</v>
      </c>
      <c r="I958" s="23">
        <v>1.1893392214898559E-3</v>
      </c>
      <c r="J958" s="23">
        <v>77.947613344479478</v>
      </c>
      <c r="K958" s="23">
        <v>44.07779553580616</v>
      </c>
      <c r="L958" s="23"/>
    </row>
    <row r="959" spans="1:12" x14ac:dyDescent="0.2">
      <c r="A959" s="103" t="str">
        <f t="shared" si="83"/>
        <v>2013_2_6_InIN</v>
      </c>
      <c r="B959" s="23" t="s">
        <v>58</v>
      </c>
      <c r="C959" s="23">
        <v>6</v>
      </c>
      <c r="D959" s="23" t="s">
        <v>113</v>
      </c>
      <c r="E959" s="23">
        <v>5.0231535188907244E-6</v>
      </c>
      <c r="F959" s="23">
        <v>2.3162951949817212E-3</v>
      </c>
      <c r="G959" s="23">
        <v>1.005001090043618E-2</v>
      </c>
      <c r="H959" s="23">
        <v>8.2121167098037594E-3</v>
      </c>
      <c r="I959" s="23">
        <v>8.9954465622149767E-4</v>
      </c>
      <c r="J959" s="23">
        <v>75.856366552766644</v>
      </c>
      <c r="K959" s="23">
        <v>35.771856246471799</v>
      </c>
      <c r="L959" s="23"/>
    </row>
    <row r="960" spans="1:12" x14ac:dyDescent="0.2">
      <c r="A960" s="103" t="str">
        <f t="shared" si="83"/>
        <v>2013_2_6_lagE</v>
      </c>
      <c r="B960" s="23" t="s">
        <v>58</v>
      </c>
      <c r="C960" s="23">
        <v>6</v>
      </c>
      <c r="D960" s="23" t="s">
        <v>226</v>
      </c>
      <c r="E960" s="23">
        <v>0</v>
      </c>
      <c r="F960" s="23">
        <v>3.7393131799625827E-4</v>
      </c>
      <c r="G960" s="23">
        <v>1.2240782875515525E-2</v>
      </c>
      <c r="H960" s="23">
        <v>2.5461059276596369E-2</v>
      </c>
      <c r="I960" s="23">
        <v>5.480834290975743E-4</v>
      </c>
      <c r="J960" s="23">
        <v>79.404636998154089</v>
      </c>
      <c r="K960" s="23">
        <v>67.790471793441469</v>
      </c>
      <c r="L960" s="23"/>
    </row>
    <row r="961" spans="1:12" x14ac:dyDescent="0.2">
      <c r="A961" s="103" t="str">
        <f t="shared" si="83"/>
        <v>2013_2_6_lagI</v>
      </c>
      <c r="B961" s="23" t="s">
        <v>58</v>
      </c>
      <c r="C961" s="23">
        <v>6</v>
      </c>
      <c r="D961" s="23" t="s">
        <v>227</v>
      </c>
      <c r="E961" s="23">
        <v>0</v>
      </c>
      <c r="F961" s="23">
        <v>4.85828536301572E-4</v>
      </c>
      <c r="G961" s="23">
        <v>6.2818783876715904E-3</v>
      </c>
      <c r="H961" s="23">
        <v>1.22577426630884E-2</v>
      </c>
      <c r="I961" s="23">
        <v>2.4575410279004872E-3</v>
      </c>
      <c r="J961" s="23">
        <v>75.856366552766644</v>
      </c>
      <c r="K961" s="23">
        <v>77.675387387480271</v>
      </c>
      <c r="L961" s="23"/>
    </row>
    <row r="962" spans="1:12" x14ac:dyDescent="0.2">
      <c r="A962" s="103" t="str">
        <f t="shared" si="83"/>
        <v>2013_2_7_f12_3</v>
      </c>
      <c r="B962" s="23" t="s">
        <v>58</v>
      </c>
      <c r="C962" s="23">
        <v>7</v>
      </c>
      <c r="D962" s="23" t="s">
        <v>3</v>
      </c>
      <c r="E962" s="23">
        <v>4.4758906658876865E-4</v>
      </c>
      <c r="F962" s="23">
        <v>4.1020640635525324E-2</v>
      </c>
      <c r="G962" s="23">
        <v>0.12784429615334683</v>
      </c>
      <c r="H962" s="23">
        <v>3.5840373604114704E-2</v>
      </c>
      <c r="I962" s="23">
        <v>4.4758906658876865E-4</v>
      </c>
      <c r="J962" s="23">
        <v>59.187850467289692</v>
      </c>
      <c r="K962" s="23">
        <v>-2.5195791452369942</v>
      </c>
      <c r="L962" s="23"/>
    </row>
    <row r="963" spans="1:12" x14ac:dyDescent="0.2">
      <c r="A963" s="103" t="str">
        <f t="shared" ref="A963:A1026" si="84">CONCATENATE(B963,"_",C963,"_",D963)</f>
        <v>2013_2_7_f4_1</v>
      </c>
      <c r="B963" s="23" t="s">
        <v>58</v>
      </c>
      <c r="C963" s="23">
        <v>7</v>
      </c>
      <c r="D963" s="23" t="s">
        <v>43</v>
      </c>
      <c r="E963" s="23">
        <v>0</v>
      </c>
      <c r="F963" s="23">
        <v>2.0925643221506489E-3</v>
      </c>
      <c r="G963" s="23">
        <v>0.17195675647673425</v>
      </c>
      <c r="H963" s="23">
        <v>0.19988954381579718</v>
      </c>
      <c r="I963" s="23">
        <v>5.2176503251520519E-3</v>
      </c>
      <c r="J963" s="23">
        <v>61.128504672897172</v>
      </c>
      <c r="K963" s="23">
        <v>54.919873967349254</v>
      </c>
      <c r="L963" s="23"/>
    </row>
    <row r="964" spans="1:12" x14ac:dyDescent="0.2">
      <c r="A964" s="103" t="str">
        <f t="shared" si="84"/>
        <v>2013_2_7_f4_2</v>
      </c>
      <c r="B964" s="23" t="s">
        <v>58</v>
      </c>
      <c r="C964" s="23">
        <v>7</v>
      </c>
      <c r="D964" s="23" t="s">
        <v>44</v>
      </c>
      <c r="E964" s="23">
        <v>0</v>
      </c>
      <c r="F964" s="23">
        <v>1.6977348787735935E-2</v>
      </c>
      <c r="G964" s="23">
        <v>0.20102502253277812</v>
      </c>
      <c r="H964" s="23">
        <v>0.40175877842638241</v>
      </c>
      <c r="I964" s="23">
        <v>7.9601845989961586E-3</v>
      </c>
      <c r="J964" s="23">
        <v>62.390186915887817</v>
      </c>
      <c r="K964" s="23">
        <v>63.834344463404925</v>
      </c>
      <c r="L964" s="23"/>
    </row>
    <row r="965" spans="1:12" x14ac:dyDescent="0.2">
      <c r="A965" s="103" t="str">
        <f t="shared" si="84"/>
        <v>2013_2_7_f4_3</v>
      </c>
      <c r="B965" s="23" t="s">
        <v>58</v>
      </c>
      <c r="C965" s="23">
        <v>7</v>
      </c>
      <c r="D965" s="23" t="s">
        <v>100</v>
      </c>
      <c r="E965" s="23">
        <v>0</v>
      </c>
      <c r="F965" s="23">
        <v>0</v>
      </c>
      <c r="G965" s="23">
        <v>8.0820652938257326E-2</v>
      </c>
      <c r="H965" s="23">
        <v>0.10834575202084745</v>
      </c>
      <c r="I965" s="23">
        <v>6.3142970949571419E-3</v>
      </c>
      <c r="J965" s="23">
        <v>56.683177570093434</v>
      </c>
      <c r="K965" s="23">
        <v>61.885569746575399</v>
      </c>
      <c r="L965" s="23"/>
    </row>
    <row r="966" spans="1:12" x14ac:dyDescent="0.2">
      <c r="A966" s="103" t="str">
        <f t="shared" si="84"/>
        <v>2013_2_7_f4_4</v>
      </c>
      <c r="B966" s="23" t="s">
        <v>58</v>
      </c>
      <c r="C966" s="23">
        <v>7</v>
      </c>
      <c r="D966" s="23" t="s">
        <v>102</v>
      </c>
      <c r="E966" s="23">
        <v>0</v>
      </c>
      <c r="F966" s="23">
        <v>4.5430896758248051E-3</v>
      </c>
      <c r="G966" s="23">
        <v>2.7216194425287596E-2</v>
      </c>
      <c r="H966" s="23">
        <v>1.8638138629572718E-3</v>
      </c>
      <c r="I966" s="23">
        <v>0</v>
      </c>
      <c r="J966" s="23">
        <v>47.723831775700894</v>
      </c>
      <c r="K966" s="23">
        <v>-7.9685572570697136</v>
      </c>
      <c r="L966" s="23"/>
    </row>
    <row r="967" spans="1:12" x14ac:dyDescent="0.2">
      <c r="A967" s="103" t="str">
        <f t="shared" si="84"/>
        <v>2013_2_7_f60_1</v>
      </c>
      <c r="B967" s="23" t="s">
        <v>58</v>
      </c>
      <c r="C967" s="23">
        <v>7</v>
      </c>
      <c r="D967" s="23" t="s">
        <v>109</v>
      </c>
      <c r="E967" s="23">
        <v>0</v>
      </c>
      <c r="F967" s="23">
        <v>1.7903562663550746E-3</v>
      </c>
      <c r="G967" s="23">
        <v>0.13223780779100439</v>
      </c>
      <c r="H967" s="23">
        <v>7.0776274181488061E-2</v>
      </c>
      <c r="I967" s="23">
        <v>1.3427671997663061E-3</v>
      </c>
      <c r="J967" s="23">
        <v>60.440186915887828</v>
      </c>
      <c r="K967" s="23">
        <v>34.767122921784072</v>
      </c>
      <c r="L967" s="23"/>
    </row>
    <row r="968" spans="1:12" x14ac:dyDescent="0.2">
      <c r="A968" s="103" t="str">
        <f t="shared" si="84"/>
        <v>2013_2_7_f61_1</v>
      </c>
      <c r="B968" s="23" t="s">
        <v>58</v>
      </c>
      <c r="C968" s="23">
        <v>7</v>
      </c>
      <c r="D968" s="23" t="s">
        <v>110</v>
      </c>
      <c r="E968" s="23">
        <v>0</v>
      </c>
      <c r="F968" s="23">
        <v>6.036396779246337E-3</v>
      </c>
      <c r="G968" s="23">
        <v>2.8821087405234414E-2</v>
      </c>
      <c r="H968" s="23">
        <v>2.7410558627011276E-3</v>
      </c>
      <c r="I968" s="23">
        <v>0</v>
      </c>
      <c r="J968" s="23">
        <v>51.68317757009342</v>
      </c>
      <c r="K968" s="23">
        <v>-8.7645448796946184</v>
      </c>
      <c r="L968" s="23"/>
    </row>
    <row r="969" spans="1:12" x14ac:dyDescent="0.2">
      <c r="A969" s="103" t="str">
        <f t="shared" si="84"/>
        <v>2013_2_7_f61_2</v>
      </c>
      <c r="B969" s="23" t="s">
        <v>58</v>
      </c>
      <c r="C969" s="23">
        <v>7</v>
      </c>
      <c r="D969" s="23" t="s">
        <v>111</v>
      </c>
      <c r="E969" s="23">
        <v>3.0768547290719206E-4</v>
      </c>
      <c r="F969" s="23">
        <v>1.0329242545351938E-2</v>
      </c>
      <c r="G969" s="23">
        <v>2.606857793778887E-2</v>
      </c>
      <c r="H969" s="23">
        <v>7.5333482114502018E-4</v>
      </c>
      <c r="I969" s="23">
        <v>0</v>
      </c>
      <c r="J969" s="23">
        <v>50.430841121495305</v>
      </c>
      <c r="K969" s="23">
        <v>-27.206604525322913</v>
      </c>
      <c r="L969" s="23"/>
    </row>
    <row r="970" spans="1:12" x14ac:dyDescent="0.2">
      <c r="A970" s="103" t="str">
        <f t="shared" si="84"/>
        <v>2013_2_7_f9_1</v>
      </c>
      <c r="B970" s="23" t="s">
        <v>58</v>
      </c>
      <c r="C970" s="23">
        <v>7</v>
      </c>
      <c r="D970" s="23" t="s">
        <v>4</v>
      </c>
      <c r="E970" s="23">
        <v>0</v>
      </c>
      <c r="F970" s="23">
        <v>2.9518658401744505E-3</v>
      </c>
      <c r="G970" s="23">
        <v>0.29918094383943278</v>
      </c>
      <c r="H970" s="23">
        <v>7.7087796720472751E-2</v>
      </c>
      <c r="I970" s="23">
        <v>0</v>
      </c>
      <c r="J970" s="23">
        <v>61.178504672897184</v>
      </c>
      <c r="K970" s="23">
        <v>19.54955232630066</v>
      </c>
      <c r="L970" s="23"/>
    </row>
    <row r="971" spans="1:12" x14ac:dyDescent="0.2">
      <c r="A971" s="103" t="str">
        <f t="shared" si="84"/>
        <v>2013_2_7_f9_2</v>
      </c>
      <c r="B971" s="23" t="s">
        <v>58</v>
      </c>
      <c r="C971" s="23">
        <v>7</v>
      </c>
      <c r="D971" s="23" t="s">
        <v>5</v>
      </c>
      <c r="E971" s="23">
        <v>0</v>
      </c>
      <c r="F971" s="23">
        <v>2.9511831779082089E-2</v>
      </c>
      <c r="G971" s="23">
        <v>0.38474912186961818</v>
      </c>
      <c r="H971" s="23">
        <v>0.20887238895443433</v>
      </c>
      <c r="I971" s="23">
        <v>1.592036919799232E-3</v>
      </c>
      <c r="J971" s="23">
        <v>61.935514018691556</v>
      </c>
      <c r="K971" s="23">
        <v>29.219980010152511</v>
      </c>
      <c r="L971" s="23"/>
    </row>
    <row r="972" spans="1:12" x14ac:dyDescent="0.2">
      <c r="A972" s="103" t="str">
        <f t="shared" si="84"/>
        <v>2013_2_7_f9_3</v>
      </c>
      <c r="B972" s="23" t="s">
        <v>58</v>
      </c>
      <c r="C972" s="23">
        <v>7</v>
      </c>
      <c r="D972" s="23" t="s">
        <v>6</v>
      </c>
      <c r="E972" s="23">
        <v>0</v>
      </c>
      <c r="F972" s="23">
        <v>2.5283482014062407E-2</v>
      </c>
      <c r="G972" s="23">
        <v>0.10740511936250349</v>
      </c>
      <c r="H972" s="23">
        <v>6.189692254431841E-2</v>
      </c>
      <c r="I972" s="23">
        <v>8.951781331775373E-4</v>
      </c>
      <c r="J972" s="23">
        <v>56.68317757009342</v>
      </c>
      <c r="K972" s="23">
        <v>19.645825083025422</v>
      </c>
      <c r="L972" s="23"/>
    </row>
    <row r="973" spans="1:12" x14ac:dyDescent="0.2">
      <c r="A973" s="103" t="str">
        <f t="shared" si="84"/>
        <v>2013_2_7_f9_4</v>
      </c>
      <c r="B973" s="23" t="s">
        <v>58</v>
      </c>
      <c r="C973" s="23">
        <v>7</v>
      </c>
      <c r="D973" s="23" t="s">
        <v>7</v>
      </c>
      <c r="E973" s="23">
        <v>1.0256182430239737E-4</v>
      </c>
      <c r="F973" s="23">
        <v>1.1324144302924942E-2</v>
      </c>
      <c r="G973" s="23">
        <v>2.1218496946920164E-2</v>
      </c>
      <c r="H973" s="23">
        <v>9.4075744423569561E-4</v>
      </c>
      <c r="I973" s="23">
        <v>0</v>
      </c>
      <c r="J973" s="23">
        <v>46.723831775700909</v>
      </c>
      <c r="K973" s="23">
        <v>-31.526597256310247</v>
      </c>
      <c r="L973" s="23"/>
    </row>
    <row r="974" spans="1:12" x14ac:dyDescent="0.2">
      <c r="A974" s="103" t="str">
        <f t="shared" si="84"/>
        <v>2013_2_7_InEI</v>
      </c>
      <c r="B974" s="23" t="s">
        <v>58</v>
      </c>
      <c r="C974" s="23">
        <v>7</v>
      </c>
      <c r="D974" s="23" t="s">
        <v>107</v>
      </c>
      <c r="E974" s="23">
        <v>0</v>
      </c>
      <c r="F974" s="23">
        <v>3.2084509617475392E-4</v>
      </c>
      <c r="G974" s="23">
        <v>1.0874619525375521E-2</v>
      </c>
      <c r="H974" s="23">
        <v>3.8770154836202022E-3</v>
      </c>
      <c r="I974" s="23">
        <v>1.6311820303900439E-5</v>
      </c>
      <c r="J974" s="23">
        <v>61.643328008010435</v>
      </c>
      <c r="K974" s="23">
        <v>23.784502071330806</v>
      </c>
      <c r="L974" s="23"/>
    </row>
    <row r="975" spans="1:12" x14ac:dyDescent="0.2">
      <c r="A975" s="103" t="str">
        <f t="shared" si="84"/>
        <v>2013_2_7_InIN</v>
      </c>
      <c r="B975" s="23" t="s">
        <v>58</v>
      </c>
      <c r="C975" s="23">
        <v>7</v>
      </c>
      <c r="D975" s="23" t="s">
        <v>113</v>
      </c>
      <c r="E975" s="23">
        <v>2.8584878760162366E-7</v>
      </c>
      <c r="F975" s="23">
        <v>2.2157566249057418E-4</v>
      </c>
      <c r="G975" s="23">
        <v>6.2002196446744103E-4</v>
      </c>
      <c r="H975" s="23">
        <v>2.852019328192253E-4</v>
      </c>
      <c r="I975" s="23">
        <v>3.12977081752194E-6</v>
      </c>
      <c r="J975" s="23">
        <v>54.926972186158245</v>
      </c>
      <c r="K975" s="23">
        <v>6.1328245853475707</v>
      </c>
      <c r="L975" s="23"/>
    </row>
    <row r="976" spans="1:12" x14ac:dyDescent="0.2">
      <c r="A976" s="103" t="str">
        <f t="shared" si="84"/>
        <v>2013_2_7_lagE</v>
      </c>
      <c r="B976" s="23" t="s">
        <v>58</v>
      </c>
      <c r="C976" s="23">
        <v>7</v>
      </c>
      <c r="D976" s="23" t="s">
        <v>226</v>
      </c>
      <c r="E976" s="23">
        <v>0</v>
      </c>
      <c r="F976" s="23">
        <v>9.9868512476643804E-5</v>
      </c>
      <c r="G976" s="23">
        <v>5.580252256219503E-3</v>
      </c>
      <c r="H976" s="23">
        <v>9.311974655225182E-3</v>
      </c>
      <c r="I976" s="23">
        <v>1.2868404091434098E-4</v>
      </c>
      <c r="J976" s="23">
        <v>61.903210231419266</v>
      </c>
      <c r="K976" s="23">
        <v>62.625569314062687</v>
      </c>
      <c r="L976" s="23"/>
    </row>
    <row r="977" spans="1:12" x14ac:dyDescent="0.2">
      <c r="A977" s="103" t="str">
        <f t="shared" si="84"/>
        <v>2013_2_7_lagI</v>
      </c>
      <c r="B977" s="23" t="s">
        <v>58</v>
      </c>
      <c r="C977" s="23">
        <v>7</v>
      </c>
      <c r="D977" s="23" t="s">
        <v>227</v>
      </c>
      <c r="E977" s="23">
        <v>0</v>
      </c>
      <c r="F977" s="23">
        <v>1.7582106594884939E-5</v>
      </c>
      <c r="G977" s="23">
        <v>5.3023410965914231E-4</v>
      </c>
      <c r="H977" s="23">
        <v>5.6191214549536665E-4</v>
      </c>
      <c r="I977" s="23">
        <v>2.0489347905402644E-5</v>
      </c>
      <c r="J977" s="23">
        <v>55.199510007527415</v>
      </c>
      <c r="K977" s="23">
        <v>51.787255650954037</v>
      </c>
      <c r="L977" s="23"/>
    </row>
    <row r="978" spans="1:12" x14ac:dyDescent="0.2">
      <c r="A978" s="103" t="str">
        <f t="shared" si="84"/>
        <v>2013_2_8_f12_3</v>
      </c>
      <c r="B978" s="23" t="s">
        <v>58</v>
      </c>
      <c r="C978" s="23">
        <v>8</v>
      </c>
      <c r="D978" s="23" t="s">
        <v>3</v>
      </c>
      <c r="E978" s="23">
        <v>3.3918862210956192E-4</v>
      </c>
      <c r="F978" s="23">
        <v>4.5823352195333407E-2</v>
      </c>
      <c r="G978" s="23">
        <v>0.16585363378052567</v>
      </c>
      <c r="H978" s="23">
        <v>3.4684810105922705E-2</v>
      </c>
      <c r="I978" s="23">
        <v>3.3918862210956192E-4</v>
      </c>
      <c r="J978" s="23">
        <v>17.835607476635495</v>
      </c>
      <c r="K978" s="23">
        <v>-4.5087978766562724</v>
      </c>
      <c r="L978" s="23"/>
    </row>
    <row r="979" spans="1:12" x14ac:dyDescent="0.2">
      <c r="A979" s="103" t="str">
        <f t="shared" si="84"/>
        <v>2013_2_8_f4_1</v>
      </c>
      <c r="B979" s="23" t="s">
        <v>58</v>
      </c>
      <c r="C979" s="23">
        <v>8</v>
      </c>
      <c r="D979" s="23" t="s">
        <v>43</v>
      </c>
      <c r="E979" s="23">
        <v>0</v>
      </c>
      <c r="F979" s="23">
        <v>3.4076453228127711E-2</v>
      </c>
      <c r="G979" s="23">
        <v>0.25561080829060834</v>
      </c>
      <c r="H979" s="23">
        <v>0.22496293574179488</v>
      </c>
      <c r="I979" s="23">
        <v>2.7184233403646685E-3</v>
      </c>
      <c r="J979" s="23">
        <v>18.586074766355129</v>
      </c>
      <c r="K979" s="23">
        <v>37.946508809594526</v>
      </c>
      <c r="L979" s="23"/>
    </row>
    <row r="980" spans="1:12" x14ac:dyDescent="0.2">
      <c r="A980" s="103" t="str">
        <f t="shared" si="84"/>
        <v>2013_2_8_f4_2</v>
      </c>
      <c r="B980" s="23" t="s">
        <v>58</v>
      </c>
      <c r="C980" s="23">
        <v>8</v>
      </c>
      <c r="D980" s="23" t="s">
        <v>44</v>
      </c>
      <c r="E980" s="23">
        <v>0</v>
      </c>
      <c r="F980" s="23">
        <v>2.9010510812998359E-2</v>
      </c>
      <c r="G980" s="23">
        <v>0.1631132057993061</v>
      </c>
      <c r="H980" s="23">
        <v>0.19156003590734919</v>
      </c>
      <c r="I980" s="23">
        <v>2.6775498035209442E-3</v>
      </c>
      <c r="J980" s="23">
        <v>18.772990654205604</v>
      </c>
      <c r="K980" s="23">
        <v>43.457930101122741</v>
      </c>
      <c r="L980" s="23"/>
    </row>
    <row r="981" spans="1:12" x14ac:dyDescent="0.2">
      <c r="A981" s="103" t="str">
        <f t="shared" si="84"/>
        <v>2013_2_8_f4_3</v>
      </c>
      <c r="B981" s="23" t="s">
        <v>58</v>
      </c>
      <c r="C981" s="23">
        <v>8</v>
      </c>
      <c r="D981" s="23" t="s">
        <v>100</v>
      </c>
      <c r="E981" s="23">
        <v>0</v>
      </c>
      <c r="F981" s="23">
        <v>0</v>
      </c>
      <c r="G981" s="23">
        <v>0.15458264947761766</v>
      </c>
      <c r="H981" s="23">
        <v>0.10523748873311868</v>
      </c>
      <c r="I981" s="23">
        <v>4.4094520874243051E-3</v>
      </c>
      <c r="J981" s="23">
        <v>17.760841121495332</v>
      </c>
      <c r="K981" s="23">
        <v>43.165639692081541</v>
      </c>
      <c r="L981" s="23"/>
    </row>
    <row r="982" spans="1:12" x14ac:dyDescent="0.2">
      <c r="A982" s="103" t="str">
        <f t="shared" si="84"/>
        <v>2013_2_8_f4_4</v>
      </c>
      <c r="B982" s="23" t="s">
        <v>58</v>
      </c>
      <c r="C982" s="23">
        <v>8</v>
      </c>
      <c r="D982" s="23" t="s">
        <v>102</v>
      </c>
      <c r="E982" s="23">
        <v>0</v>
      </c>
      <c r="F982" s="23">
        <v>6.9185117671905591E-2</v>
      </c>
      <c r="G982" s="23">
        <v>0.12725278348626198</v>
      </c>
      <c r="H982" s="23">
        <v>3.0923622157380128E-2</v>
      </c>
      <c r="I982" s="23">
        <v>0</v>
      </c>
      <c r="J982" s="23">
        <v>16.71130841121494</v>
      </c>
      <c r="K982" s="23">
        <v>-16.828483094487176</v>
      </c>
      <c r="L982" s="23"/>
    </row>
    <row r="983" spans="1:12" x14ac:dyDescent="0.2">
      <c r="A983" s="103" t="str">
        <f t="shared" si="84"/>
        <v>2013_2_8_f60_1</v>
      </c>
      <c r="B983" s="23" t="s">
        <v>58</v>
      </c>
      <c r="C983" s="23">
        <v>8</v>
      </c>
      <c r="D983" s="23" t="s">
        <v>109</v>
      </c>
      <c r="E983" s="23">
        <v>0</v>
      </c>
      <c r="F983" s="23">
        <v>1.3567544884382477E-3</v>
      </c>
      <c r="G983" s="23">
        <v>0.17639959979809464</v>
      </c>
      <c r="H983" s="23">
        <v>9.10083349597514E-2</v>
      </c>
      <c r="I983" s="23">
        <v>1.0175658663286857E-3</v>
      </c>
      <c r="J983" s="23">
        <v>18.872990654205594</v>
      </c>
      <c r="K983" s="23">
        <v>33.985449549192367</v>
      </c>
      <c r="L983" s="23"/>
    </row>
    <row r="984" spans="1:12" x14ac:dyDescent="0.2">
      <c r="A984" s="103" t="str">
        <f t="shared" si="84"/>
        <v>2013_2_8_f61_1</v>
      </c>
      <c r="B984" s="23" t="s">
        <v>58</v>
      </c>
      <c r="C984" s="23">
        <v>8</v>
      </c>
      <c r="D984" s="23" t="s">
        <v>110</v>
      </c>
      <c r="E984" s="23">
        <v>0</v>
      </c>
      <c r="F984" s="23">
        <v>0.12356419519857934</v>
      </c>
      <c r="G984" s="23">
        <v>7.1075802385751161E-2</v>
      </c>
      <c r="H984" s="23">
        <v>2.8427326357278175E-2</v>
      </c>
      <c r="I984" s="23">
        <v>0</v>
      </c>
      <c r="J984" s="23">
        <v>15.760841121495321</v>
      </c>
      <c r="K984" s="23">
        <v>-42.649397123804967</v>
      </c>
      <c r="L984" s="23"/>
    </row>
    <row r="985" spans="1:12" x14ac:dyDescent="0.2">
      <c r="A985" s="103" t="str">
        <f t="shared" si="84"/>
        <v>2013_2_8_f61_2</v>
      </c>
      <c r="B985" s="23" t="s">
        <v>58</v>
      </c>
      <c r="C985" s="23">
        <v>8</v>
      </c>
      <c r="D985" s="23" t="s">
        <v>111</v>
      </c>
      <c r="E985" s="23">
        <v>9.3503064186348044E-4</v>
      </c>
      <c r="F985" s="23">
        <v>8.5639442605118965E-2</v>
      </c>
      <c r="G985" s="23">
        <v>0.1352461431721417</v>
      </c>
      <c r="H985" s="23">
        <v>9.3503064186348044E-4</v>
      </c>
      <c r="I985" s="23">
        <v>0</v>
      </c>
      <c r="J985" s="23">
        <v>15.723457943925233</v>
      </c>
      <c r="K985" s="23">
        <v>-38.865220428409373</v>
      </c>
      <c r="L985" s="23"/>
    </row>
    <row r="986" spans="1:12" x14ac:dyDescent="0.2">
      <c r="A986" s="103" t="str">
        <f t="shared" si="84"/>
        <v>2013_2_8_f9_1</v>
      </c>
      <c r="B986" s="23" t="s">
        <v>58</v>
      </c>
      <c r="C986" s="23">
        <v>8</v>
      </c>
      <c r="D986" s="23" t="s">
        <v>4</v>
      </c>
      <c r="E986" s="23">
        <v>0</v>
      </c>
      <c r="F986" s="23">
        <v>2.0388175052735015E-3</v>
      </c>
      <c r="G986" s="23">
        <v>0.40539204903263781</v>
      </c>
      <c r="H986" s="23">
        <v>0.11327743880228772</v>
      </c>
      <c r="I986" s="23">
        <v>0</v>
      </c>
      <c r="J986" s="23">
        <v>18.686074766355123</v>
      </c>
      <c r="K986" s="23">
        <v>21.362943543667441</v>
      </c>
      <c r="L986" s="23"/>
    </row>
    <row r="987" spans="1:12" x14ac:dyDescent="0.2">
      <c r="A987" s="103" t="str">
        <f t="shared" si="84"/>
        <v>2013_2_8_f9_2</v>
      </c>
      <c r="B987" s="23" t="s">
        <v>58</v>
      </c>
      <c r="C987" s="23">
        <v>8</v>
      </c>
      <c r="D987" s="23" t="s">
        <v>5</v>
      </c>
      <c r="E987" s="23">
        <v>0</v>
      </c>
      <c r="F987" s="23">
        <v>5.6138419234994054E-2</v>
      </c>
      <c r="G987" s="23">
        <v>0.24454469799116846</v>
      </c>
      <c r="H987" s="23">
        <v>8.6919155300128753E-2</v>
      </c>
      <c r="I987" s="23">
        <v>5.3550996070418882E-4</v>
      </c>
      <c r="J987" s="23">
        <v>18.79822429906541</v>
      </c>
      <c r="K987" s="23">
        <v>8.2063013248678693</v>
      </c>
      <c r="L987" s="23"/>
    </row>
    <row r="988" spans="1:12" x14ac:dyDescent="0.2">
      <c r="A988" s="103" t="str">
        <f t="shared" si="84"/>
        <v>2013_2_8_f9_3</v>
      </c>
      <c r="B988" s="23" t="s">
        <v>58</v>
      </c>
      <c r="C988" s="23">
        <v>8</v>
      </c>
      <c r="D988" s="23" t="s">
        <v>6</v>
      </c>
      <c r="E988" s="23">
        <v>0</v>
      </c>
      <c r="F988" s="23">
        <v>2.7616369356845295E-2</v>
      </c>
      <c r="G988" s="23">
        <v>0.17550977452079861</v>
      </c>
      <c r="H988" s="23">
        <v>6.4960168124421208E-2</v>
      </c>
      <c r="I988" s="23">
        <v>6.7837724421912385E-4</v>
      </c>
      <c r="J988" s="23">
        <v>18.760841121495314</v>
      </c>
      <c r="K988" s="23">
        <v>14.399418824156127</v>
      </c>
      <c r="L988" s="23"/>
    </row>
    <row r="989" spans="1:12" x14ac:dyDescent="0.2">
      <c r="A989" s="103" t="str">
        <f t="shared" si="84"/>
        <v>2013_2_8_f9_4</v>
      </c>
      <c r="B989" s="23" t="s">
        <v>58</v>
      </c>
      <c r="C989" s="23">
        <v>8</v>
      </c>
      <c r="D989" s="23" t="s">
        <v>7</v>
      </c>
      <c r="E989" s="23">
        <v>3.1167688062116018E-4</v>
      </c>
      <c r="F989" s="23">
        <v>5.5605446223763885E-2</v>
      </c>
      <c r="G989" s="23">
        <v>0.16710126270786099</v>
      </c>
      <c r="H989" s="23">
        <v>4.3431375033015883E-3</v>
      </c>
      <c r="I989" s="23">
        <v>0</v>
      </c>
      <c r="J989" s="23">
        <v>16.711308411214937</v>
      </c>
      <c r="K989" s="23">
        <v>-22.82077535594895</v>
      </c>
      <c r="L989" s="23"/>
    </row>
    <row r="990" spans="1:12" x14ac:dyDescent="0.2">
      <c r="A990" s="103" t="str">
        <f t="shared" si="84"/>
        <v>2013_2_8_InEI</v>
      </c>
      <c r="B990" s="23" t="s">
        <v>58</v>
      </c>
      <c r="C990" s="23">
        <v>8</v>
      </c>
      <c r="D990" s="23" t="s">
        <v>107</v>
      </c>
      <c r="E990" s="23">
        <v>0</v>
      </c>
      <c r="F990" s="23">
        <v>1.459495836830217E-3</v>
      </c>
      <c r="G990" s="23">
        <v>1.7434004741077112E-2</v>
      </c>
      <c r="H990" s="23">
        <v>5.507938796662561E-3</v>
      </c>
      <c r="I990" s="23">
        <v>1.1598578237096873E-5</v>
      </c>
      <c r="J990" s="23">
        <v>18.738936337393422</v>
      </c>
      <c r="K990" s="23">
        <v>16.678137822000906</v>
      </c>
      <c r="L990" s="23"/>
    </row>
    <row r="991" spans="1:12" x14ac:dyDescent="0.2">
      <c r="A991" s="103" t="str">
        <f t="shared" si="84"/>
        <v>2013_2_8_InIN</v>
      </c>
      <c r="B991" s="23" t="s">
        <v>58</v>
      </c>
      <c r="C991" s="23">
        <v>8</v>
      </c>
      <c r="D991" s="23" t="s">
        <v>113</v>
      </c>
      <c r="E991" s="23">
        <v>4.9454566077439001E-6</v>
      </c>
      <c r="F991" s="23">
        <v>1.6554966136345735E-3</v>
      </c>
      <c r="G991" s="23">
        <v>6.5950875132799883E-3</v>
      </c>
      <c r="H991" s="23">
        <v>1.4374884843682803E-3</v>
      </c>
      <c r="I991" s="23">
        <v>1.0422698489623979E-5</v>
      </c>
      <c r="J991" s="23">
        <v>17.821452006475774</v>
      </c>
      <c r="K991" s="23">
        <v>-2.1338167613689962</v>
      </c>
      <c r="L991" s="23"/>
    </row>
    <row r="992" spans="1:12" x14ac:dyDescent="0.2">
      <c r="A992" s="103" t="str">
        <f t="shared" si="84"/>
        <v>2013_2_8_lagE</v>
      </c>
      <c r="B992" s="23" t="s">
        <v>58</v>
      </c>
      <c r="C992" s="23">
        <v>8</v>
      </c>
      <c r="D992" s="23" t="s">
        <v>226</v>
      </c>
      <c r="E992" s="23">
        <v>0</v>
      </c>
      <c r="F992" s="23">
        <v>1.9408451572296196E-3</v>
      </c>
      <c r="G992" s="23">
        <v>1.0617154573864158E-2</v>
      </c>
      <c r="H992" s="23">
        <v>1.1568101101353643E-2</v>
      </c>
      <c r="I992" s="23">
        <v>1.1872799656910722E-4</v>
      </c>
      <c r="J992" s="23">
        <v>18.674177384752298</v>
      </c>
      <c r="K992" s="23">
        <v>40.687900940987554</v>
      </c>
      <c r="L992" s="23"/>
    </row>
    <row r="993" spans="1:12" x14ac:dyDescent="0.2">
      <c r="A993" s="103" t="str">
        <f t="shared" si="84"/>
        <v>2013_2_8_lagI</v>
      </c>
      <c r="B993" s="23" t="s">
        <v>58</v>
      </c>
      <c r="C993" s="23">
        <v>8</v>
      </c>
      <c r="D993" s="23" t="s">
        <v>227</v>
      </c>
      <c r="E993" s="23">
        <v>0</v>
      </c>
      <c r="F993" s="23">
        <v>1.5092582735148307E-3</v>
      </c>
      <c r="G993" s="23">
        <v>5.4713958644343457E-3</v>
      </c>
      <c r="H993" s="23">
        <v>2.6370923264293169E-3</v>
      </c>
      <c r="I993" s="23">
        <v>6.7747540182555859E-5</v>
      </c>
      <c r="J993" s="23">
        <v>17.248448289245065</v>
      </c>
      <c r="K993" s="23">
        <v>13.043517787370233</v>
      </c>
      <c r="L993" s="23"/>
    </row>
    <row r="994" spans="1:12" x14ac:dyDescent="0.2">
      <c r="A994" s="103" t="str">
        <f t="shared" si="84"/>
        <v>2013_4_1_f12_3</v>
      </c>
      <c r="B994" s="23" t="s">
        <v>59</v>
      </c>
      <c r="C994" s="23">
        <v>1</v>
      </c>
      <c r="D994" s="23" t="s">
        <v>3</v>
      </c>
      <c r="E994" s="23">
        <v>1.2910024399254748E-3</v>
      </c>
      <c r="F994" s="23">
        <v>0.12221779011829491</v>
      </c>
      <c r="G994" s="23">
        <v>0.68079026738109905</v>
      </c>
      <c r="H994" s="23">
        <v>0.37215710223168202</v>
      </c>
      <c r="I994" s="23">
        <v>0</v>
      </c>
      <c r="J994" s="23">
        <v>47.560747663551396</v>
      </c>
      <c r="K994" s="23">
        <v>21.025628934364153</v>
      </c>
      <c r="L994" s="23"/>
    </row>
    <row r="995" spans="1:12" x14ac:dyDescent="0.2">
      <c r="A995" s="103" t="str">
        <f t="shared" si="84"/>
        <v>2013_4_1_f4_1</v>
      </c>
      <c r="B995" s="23" t="s">
        <v>59</v>
      </c>
      <c r="C995" s="23">
        <v>1</v>
      </c>
      <c r="D995" s="23" t="s">
        <v>43</v>
      </c>
      <c r="E995" s="23">
        <v>2.9932444136497489E-2</v>
      </c>
      <c r="F995" s="23">
        <v>0.46066979542213105</v>
      </c>
      <c r="G995" s="23">
        <v>0.24469203235817391</v>
      </c>
      <c r="H995" s="23">
        <v>0.32150024849808401</v>
      </c>
      <c r="I995" s="23">
        <v>2.4674645586690209E-2</v>
      </c>
      <c r="J995" s="23">
        <v>48.056074766355124</v>
      </c>
      <c r="K995" s="23">
        <v>-13.840907233359198</v>
      </c>
      <c r="L995" s="23"/>
    </row>
    <row r="996" spans="1:12" x14ac:dyDescent="0.2">
      <c r="A996" s="103" t="str">
        <f t="shared" si="84"/>
        <v>2013_4_1_f4_2</v>
      </c>
      <c r="B996" s="23" t="s">
        <v>59</v>
      </c>
      <c r="C996" s="23">
        <v>1</v>
      </c>
      <c r="D996" s="23" t="s">
        <v>44</v>
      </c>
      <c r="E996" s="23">
        <v>0</v>
      </c>
      <c r="F996" s="23">
        <v>0.29907910232256607</v>
      </c>
      <c r="G996" s="23">
        <v>0.53399573687260959</v>
      </c>
      <c r="H996" s="23">
        <v>0.38274067265579542</v>
      </c>
      <c r="I996" s="23">
        <v>4.8434290087146078E-3</v>
      </c>
      <c r="J996" s="23">
        <v>49.392523364485974</v>
      </c>
      <c r="K996" s="23">
        <v>7.6473800523605</v>
      </c>
      <c r="L996" s="23"/>
    </row>
    <row r="997" spans="1:12" x14ac:dyDescent="0.2">
      <c r="A997" s="103" t="str">
        <f t="shared" si="84"/>
        <v>2013_4_1_f4_3</v>
      </c>
      <c r="B997" s="23" t="s">
        <v>59</v>
      </c>
      <c r="C997" s="23">
        <v>1</v>
      </c>
      <c r="D997" s="23" t="s">
        <v>100</v>
      </c>
      <c r="E997" s="23">
        <v>0</v>
      </c>
      <c r="F997" s="23">
        <v>8.1085014983979187E-2</v>
      </c>
      <c r="G997" s="23">
        <v>0.5237200288629954</v>
      </c>
      <c r="H997" s="23">
        <v>0.53989506015264932</v>
      </c>
      <c r="I997" s="23">
        <v>1.2022595513900516E-2</v>
      </c>
      <c r="J997" s="23">
        <v>45.308411214953267</v>
      </c>
      <c r="K997" s="23">
        <v>41.743387278519087</v>
      </c>
      <c r="L997" s="23"/>
    </row>
    <row r="998" spans="1:12" x14ac:dyDescent="0.2">
      <c r="A998" s="103" t="str">
        <f t="shared" si="84"/>
        <v>2013_4_1_f4_4</v>
      </c>
      <c r="B998" s="23" t="s">
        <v>59</v>
      </c>
      <c r="C998" s="23">
        <v>1</v>
      </c>
      <c r="D998" s="23" t="s">
        <v>102</v>
      </c>
      <c r="E998" s="23">
        <v>0.1438518958666023</v>
      </c>
      <c r="F998" s="23">
        <v>0.48521943544835133</v>
      </c>
      <c r="G998" s="23">
        <v>1.1404054367832166</v>
      </c>
      <c r="H998" s="23">
        <v>0.30710238030202119</v>
      </c>
      <c r="I998" s="23">
        <v>1.763508051710595E-3</v>
      </c>
      <c r="J998" s="23">
        <v>43.803738317756995</v>
      </c>
      <c r="K998" s="23">
        <v>-22.243388468258203</v>
      </c>
      <c r="L998" s="23"/>
    </row>
    <row r="999" spans="1:12" x14ac:dyDescent="0.2">
      <c r="A999" s="103" t="str">
        <f t="shared" si="84"/>
        <v>2013_4_1_f60_1</v>
      </c>
      <c r="B999" s="23" t="s">
        <v>59</v>
      </c>
      <c r="C999" s="23">
        <v>1</v>
      </c>
      <c r="D999" s="23" t="s">
        <v>109</v>
      </c>
      <c r="E999" s="23">
        <v>0</v>
      </c>
      <c r="F999" s="23">
        <v>4.8892558278693467E-2</v>
      </c>
      <c r="G999" s="23">
        <v>0.61856220872093948</v>
      </c>
      <c r="H999" s="23">
        <v>0.50900139517136866</v>
      </c>
      <c r="I999" s="23">
        <v>0</v>
      </c>
      <c r="J999" s="23">
        <v>47.560747663551396</v>
      </c>
      <c r="K999" s="23">
        <v>39.109730705443575</v>
      </c>
      <c r="L999" s="23"/>
    </row>
    <row r="1000" spans="1:12" x14ac:dyDescent="0.2">
      <c r="A1000" s="103" t="str">
        <f t="shared" si="84"/>
        <v>2013_4_1_f61_1</v>
      </c>
      <c r="B1000" s="23" t="s">
        <v>59</v>
      </c>
      <c r="C1000" s="23">
        <v>1</v>
      </c>
      <c r="D1000" s="23" t="s">
        <v>110</v>
      </c>
      <c r="E1000" s="23">
        <v>0.37438258996546214</v>
      </c>
      <c r="F1000" s="23">
        <v>1.0119129290025746</v>
      </c>
      <c r="G1000" s="23">
        <v>0.69035842494192479</v>
      </c>
      <c r="H1000" s="23">
        <v>8.8175402585529764E-3</v>
      </c>
      <c r="I1000" s="23">
        <v>0</v>
      </c>
      <c r="J1000" s="23">
        <v>45.056074766355117</v>
      </c>
      <c r="K1000" s="23">
        <v>-84.003093879436079</v>
      </c>
      <c r="L1000" s="23"/>
    </row>
    <row r="1001" spans="1:12" x14ac:dyDescent="0.2">
      <c r="A1001" s="103" t="str">
        <f t="shared" si="84"/>
        <v>2013_4_1_f61_2</v>
      </c>
      <c r="B1001" s="23" t="s">
        <v>59</v>
      </c>
      <c r="C1001" s="23">
        <v>1</v>
      </c>
      <c r="D1001" s="23" t="s">
        <v>111</v>
      </c>
      <c r="E1001" s="23">
        <v>0.24855564837988758</v>
      </c>
      <c r="F1001" s="23">
        <v>1.3893557833241756</v>
      </c>
      <c r="G1001" s="23">
        <v>0.37796552048477172</v>
      </c>
      <c r="H1001" s="23">
        <v>6.95945319796792E-2</v>
      </c>
      <c r="I1001" s="23">
        <v>0</v>
      </c>
      <c r="J1001" s="23">
        <v>45.05607476635511</v>
      </c>
      <c r="K1001" s="23">
        <v>-87.120469490795543</v>
      </c>
      <c r="L1001" s="23"/>
    </row>
    <row r="1002" spans="1:12" x14ac:dyDescent="0.2">
      <c r="A1002" s="103" t="str">
        <f t="shared" si="84"/>
        <v>2013_4_1_f9_1</v>
      </c>
      <c r="B1002" s="23" t="s">
        <v>59</v>
      </c>
      <c r="C1002" s="23">
        <v>1</v>
      </c>
      <c r="D1002" s="23" t="s">
        <v>4</v>
      </c>
      <c r="E1002" s="23">
        <v>2.2726485362896242E-2</v>
      </c>
      <c r="F1002" s="23">
        <v>0.42265104555366506</v>
      </c>
      <c r="G1002" s="23">
        <v>0.48463323463561414</v>
      </c>
      <c r="H1002" s="23">
        <v>0.13013807427745336</v>
      </c>
      <c r="I1002" s="23">
        <v>1.9643166464576478E-2</v>
      </c>
      <c r="J1002" s="23">
        <v>47.97196261682241</v>
      </c>
      <c r="K1002" s="23">
        <v>-27.660846471526067</v>
      </c>
      <c r="L1002" s="23"/>
    </row>
    <row r="1003" spans="1:12" x14ac:dyDescent="0.2">
      <c r="A1003" s="103" t="str">
        <f t="shared" si="84"/>
        <v>2013_4_1_f9_2</v>
      </c>
      <c r="B1003" s="23" t="s">
        <v>59</v>
      </c>
      <c r="C1003" s="23">
        <v>1</v>
      </c>
      <c r="D1003" s="23" t="s">
        <v>5</v>
      </c>
      <c r="E1003" s="23">
        <v>1.724742302655603E-2</v>
      </c>
      <c r="F1003" s="23">
        <v>0.14218786384248608</v>
      </c>
      <c r="G1003" s="23">
        <v>0.84250350652797934</v>
      </c>
      <c r="H1003" s="23">
        <v>0.18935716222175447</v>
      </c>
      <c r="I1003" s="23">
        <v>2.7748508904671561E-2</v>
      </c>
      <c r="J1003" s="23">
        <v>49.308411214953267</v>
      </c>
      <c r="K1003" s="23">
        <v>5.5922053804780001</v>
      </c>
      <c r="L1003" s="23"/>
    </row>
    <row r="1004" spans="1:12" x14ac:dyDescent="0.2">
      <c r="A1004" s="103" t="str">
        <f t="shared" si="84"/>
        <v>2013_4_1_f9_3</v>
      </c>
      <c r="B1004" s="23" t="s">
        <v>59</v>
      </c>
      <c r="C1004" s="23">
        <v>1</v>
      </c>
      <c r="D1004" s="23" t="s">
        <v>6</v>
      </c>
      <c r="E1004" s="23">
        <v>0</v>
      </c>
      <c r="F1004" s="23">
        <v>0.18268099855155587</v>
      </c>
      <c r="G1004" s="23">
        <v>0.67393259663478733</v>
      </c>
      <c r="H1004" s="23">
        <v>0.29752709944733002</v>
      </c>
      <c r="I1004" s="23">
        <v>0</v>
      </c>
      <c r="J1004" s="23">
        <v>45.140186915887838</v>
      </c>
      <c r="K1004" s="23">
        <v>9.9507886195994981</v>
      </c>
      <c r="L1004" s="23"/>
    </row>
    <row r="1005" spans="1:12" x14ac:dyDescent="0.2">
      <c r="A1005" s="103" t="str">
        <f t="shared" si="84"/>
        <v>2013_4_1_f9_4</v>
      </c>
      <c r="B1005" s="23" t="s">
        <v>59</v>
      </c>
      <c r="C1005" s="23">
        <v>1</v>
      </c>
      <c r="D1005" s="23" t="s">
        <v>7</v>
      </c>
      <c r="E1005" s="23">
        <v>0.14561540391831287</v>
      </c>
      <c r="F1005" s="23">
        <v>0.8047432500957068</v>
      </c>
      <c r="G1005" s="23">
        <v>0.90105720242580389</v>
      </c>
      <c r="H1005" s="23">
        <v>0.14737891197002348</v>
      </c>
      <c r="I1005" s="23">
        <v>0</v>
      </c>
      <c r="J1005" s="23">
        <v>42.719626168224288</v>
      </c>
      <c r="K1005" s="23">
        <v>-47.458356453322594</v>
      </c>
      <c r="L1005" s="23"/>
    </row>
    <row r="1006" spans="1:12" x14ac:dyDescent="0.2">
      <c r="A1006" s="103" t="str">
        <f t="shared" si="84"/>
        <v>2013_4_1_InEI</v>
      </c>
      <c r="B1006" s="23" t="s">
        <v>59</v>
      </c>
      <c r="C1006" s="23">
        <v>1</v>
      </c>
      <c r="D1006" s="23" t="s">
        <v>107</v>
      </c>
      <c r="E1006" s="23">
        <v>7.9895667596416135E-4</v>
      </c>
      <c r="F1006" s="23">
        <v>1.4147247294392462E-2</v>
      </c>
      <c r="G1006" s="23">
        <v>3.321997640265513E-2</v>
      </c>
      <c r="H1006" s="23">
        <v>7.9926046299751384E-3</v>
      </c>
      <c r="I1006" s="23">
        <v>1.1229854471520959E-3</v>
      </c>
      <c r="J1006" s="23">
        <v>48.693848497918864</v>
      </c>
      <c r="K1006" s="23">
        <v>-9.6131545494646833</v>
      </c>
      <c r="L1006" s="23"/>
    </row>
    <row r="1007" spans="1:12" x14ac:dyDescent="0.2">
      <c r="A1007" s="103" t="str">
        <f t="shared" si="84"/>
        <v>2013_4_1_InIN</v>
      </c>
      <c r="B1007" s="23" t="s">
        <v>59</v>
      </c>
      <c r="C1007" s="23">
        <v>1</v>
      </c>
      <c r="D1007" s="23" t="s">
        <v>113</v>
      </c>
      <c r="E1007" s="23">
        <v>7.7615573954677042E-3</v>
      </c>
      <c r="F1007" s="23">
        <v>4.9846490451052688E-2</v>
      </c>
      <c r="G1007" s="23">
        <v>7.4075070803856766E-2</v>
      </c>
      <c r="H1007" s="23">
        <v>2.2683411857200755E-2</v>
      </c>
      <c r="I1007" s="23">
        <v>0</v>
      </c>
      <c r="J1007" s="23">
        <v>43.559817898430481</v>
      </c>
      <c r="K1007" s="23">
        <v>-27.652492573635872</v>
      </c>
      <c r="L1007" s="23"/>
    </row>
    <row r="1008" spans="1:12" x14ac:dyDescent="0.2">
      <c r="A1008" s="103" t="str">
        <f t="shared" si="84"/>
        <v>2013_4_1_lagE</v>
      </c>
      <c r="B1008" s="23" t="s">
        <v>59</v>
      </c>
      <c r="C1008" s="23">
        <v>1</v>
      </c>
      <c r="D1008" s="23" t="s">
        <v>226</v>
      </c>
      <c r="E1008" s="23">
        <v>9.2585646656573306E-4</v>
      </c>
      <c r="F1008" s="23">
        <v>1.9219696839902774E-2</v>
      </c>
      <c r="G1008" s="23">
        <v>1.9741210687046498E-2</v>
      </c>
      <c r="H1008" s="23">
        <v>1.6789878613940382E-2</v>
      </c>
      <c r="I1008" s="23">
        <v>6.7496112194707979E-4</v>
      </c>
      <c r="J1008" s="23">
        <v>48.777960647451579</v>
      </c>
      <c r="K1008" s="23">
        <v>-5.1116424381638508</v>
      </c>
      <c r="L1008" s="23"/>
    </row>
    <row r="1009" spans="1:12" x14ac:dyDescent="0.2">
      <c r="A1009" s="103" t="str">
        <f t="shared" si="84"/>
        <v>2013_4_1_lagI</v>
      </c>
      <c r="B1009" s="23" t="s">
        <v>59</v>
      </c>
      <c r="C1009" s="23">
        <v>1</v>
      </c>
      <c r="D1009" s="23" t="s">
        <v>227</v>
      </c>
      <c r="E1009" s="23">
        <v>7.6849112514202162E-3</v>
      </c>
      <c r="F1009" s="23">
        <v>2.7884202419108786E-2</v>
      </c>
      <c r="G1009" s="23">
        <v>8.0738617108591954E-2</v>
      </c>
      <c r="H1009" s="23">
        <v>4.2243249741149201E-2</v>
      </c>
      <c r="I1009" s="23">
        <v>2.6452516302553377E-4</v>
      </c>
      <c r="J1009" s="23">
        <v>44.398733611896226</v>
      </c>
      <c r="K1009" s="23">
        <v>-0.30332356571630387</v>
      </c>
      <c r="L1009" s="23"/>
    </row>
    <row r="1010" spans="1:12" x14ac:dyDescent="0.2">
      <c r="A1010" s="103" t="str">
        <f t="shared" si="84"/>
        <v>2013_4_2_f12_3</v>
      </c>
      <c r="B1010" s="23" t="s">
        <v>59</v>
      </c>
      <c r="C1010" s="23">
        <v>2</v>
      </c>
      <c r="D1010" s="23" t="s">
        <v>3</v>
      </c>
      <c r="E1010" s="23">
        <v>2.4052399048192551E-4</v>
      </c>
      <c r="F1010" s="23">
        <v>2.16471591433733E-3</v>
      </c>
      <c r="G1010" s="23">
        <v>3.061321489968816E-2</v>
      </c>
      <c r="H1010" s="23">
        <v>2.098856114690301E-2</v>
      </c>
      <c r="I1010" s="23">
        <v>0</v>
      </c>
      <c r="J1010" s="23">
        <v>9.6238317757009373</v>
      </c>
      <c r="K1010" s="23">
        <v>33.963730319972981</v>
      </c>
      <c r="L1010" s="23"/>
    </row>
    <row r="1011" spans="1:12" x14ac:dyDescent="0.2">
      <c r="A1011" s="103" t="str">
        <f t="shared" si="84"/>
        <v>2013_4_2_f4_1</v>
      </c>
      <c r="B1011" s="23" t="s">
        <v>59</v>
      </c>
      <c r="C1011" s="23">
        <v>2</v>
      </c>
      <c r="D1011" s="23" t="s">
        <v>43</v>
      </c>
      <c r="E1011" s="23">
        <v>0</v>
      </c>
      <c r="F1011" s="23">
        <v>8.333994376010785E-4</v>
      </c>
      <c r="G1011" s="23">
        <v>2.7332150471660693E-2</v>
      </c>
      <c r="H1011" s="23">
        <v>2.3888485068260072E-2</v>
      </c>
      <c r="I1011" s="23">
        <v>8.333994376010785E-4</v>
      </c>
      <c r="J1011" s="23">
        <v>9.2873831775700904</v>
      </c>
      <c r="K1011" s="23">
        <v>46.744344435040396</v>
      </c>
      <c r="L1011" s="23"/>
    </row>
    <row r="1012" spans="1:12" x14ac:dyDescent="0.2">
      <c r="A1012" s="103" t="str">
        <f t="shared" si="84"/>
        <v>2013_4_2_f4_2</v>
      </c>
      <c r="B1012" s="23" t="s">
        <v>59</v>
      </c>
      <c r="C1012" s="23">
        <v>2</v>
      </c>
      <c r="D1012" s="23" t="s">
        <v>44</v>
      </c>
      <c r="E1012" s="23">
        <v>0</v>
      </c>
      <c r="F1012" s="23">
        <v>2.4535247378774591E-4</v>
      </c>
      <c r="G1012" s="23">
        <v>3.1361224228445159E-2</v>
      </c>
      <c r="H1012" s="23">
        <v>3.5047202942066091E-2</v>
      </c>
      <c r="I1012" s="23">
        <v>7.3605742136323773E-4</v>
      </c>
      <c r="J1012" s="23">
        <v>9.5116822429906538</v>
      </c>
      <c r="K1012" s="23">
        <v>53.827055963439662</v>
      </c>
      <c r="L1012" s="23"/>
    </row>
    <row r="1013" spans="1:12" x14ac:dyDescent="0.2">
      <c r="A1013" s="103" t="str">
        <f t="shared" si="84"/>
        <v>2013_4_2_f4_3</v>
      </c>
      <c r="B1013" s="23" t="s">
        <v>59</v>
      </c>
      <c r="C1013" s="23">
        <v>2</v>
      </c>
      <c r="D1013" s="23" t="s">
        <v>100</v>
      </c>
      <c r="E1013" s="23">
        <v>0</v>
      </c>
      <c r="F1013" s="23">
        <v>0</v>
      </c>
      <c r="G1013" s="23">
        <v>1.1817162521102095E-2</v>
      </c>
      <c r="H1013" s="23">
        <v>4.0506185496934854E-2</v>
      </c>
      <c r="I1013" s="23">
        <v>9.6209596192770204E-4</v>
      </c>
      <c r="J1013" s="23">
        <v>9.4556074766355138</v>
      </c>
      <c r="K1013" s="23">
        <v>79.628458077114075</v>
      </c>
      <c r="L1013" s="23"/>
    </row>
    <row r="1014" spans="1:12" x14ac:dyDescent="0.2">
      <c r="A1014" s="103" t="str">
        <f t="shared" si="84"/>
        <v>2013_4_2_f4_4</v>
      </c>
      <c r="B1014" s="23" t="s">
        <v>59</v>
      </c>
      <c r="C1014" s="23">
        <v>2</v>
      </c>
      <c r="D1014" s="23" t="s">
        <v>102</v>
      </c>
      <c r="E1014" s="23">
        <v>0</v>
      </c>
      <c r="F1014" s="23">
        <v>1.6634139586122261E-2</v>
      </c>
      <c r="G1014" s="23">
        <v>1.257081711751641E-2</v>
      </c>
      <c r="H1014" s="23">
        <v>1.4183380541852684E-3</v>
      </c>
      <c r="I1014" s="23">
        <v>1.2893982310775164E-4</v>
      </c>
      <c r="J1014" s="23">
        <v>8.1191588785046722</v>
      </c>
      <c r="K1014" s="23">
        <v>-48.640113765899585</v>
      </c>
      <c r="L1014" s="23"/>
    </row>
    <row r="1015" spans="1:12" x14ac:dyDescent="0.2">
      <c r="A1015" s="103" t="str">
        <f t="shared" si="84"/>
        <v>2013_4_2_f60_1</v>
      </c>
      <c r="B1015" s="23" t="s">
        <v>59</v>
      </c>
      <c r="C1015" s="23">
        <v>2</v>
      </c>
      <c r="D1015" s="23" t="s">
        <v>109</v>
      </c>
      <c r="E1015" s="23">
        <v>0</v>
      </c>
      <c r="F1015" s="23">
        <v>5.1677337868348246E-3</v>
      </c>
      <c r="G1015" s="23">
        <v>2.5317992975577675E-2</v>
      </c>
      <c r="H1015" s="23">
        <v>2.3521289188997933E-2</v>
      </c>
      <c r="I1015" s="23">
        <v>0</v>
      </c>
      <c r="J1015" s="23">
        <v>9.6238317757009373</v>
      </c>
      <c r="K1015" s="23">
        <v>33.983650232917178</v>
      </c>
      <c r="L1015" s="23"/>
    </row>
    <row r="1016" spans="1:12" x14ac:dyDescent="0.2">
      <c r="A1016" s="103" t="str">
        <f t="shared" si="84"/>
        <v>2013_4_2_f61_1</v>
      </c>
      <c r="B1016" s="23" t="s">
        <v>59</v>
      </c>
      <c r="C1016" s="23">
        <v>2</v>
      </c>
      <c r="D1016" s="23" t="s">
        <v>110</v>
      </c>
      <c r="E1016" s="23">
        <v>0</v>
      </c>
      <c r="F1016" s="23">
        <v>1.8697176755846284E-2</v>
      </c>
      <c r="G1016" s="23">
        <v>1.8184818836945449E-2</v>
      </c>
      <c r="H1016" s="23">
        <v>6.4469911553875834E-4</v>
      </c>
      <c r="I1016" s="23">
        <v>0</v>
      </c>
      <c r="J1016" s="23">
        <v>9.2873831775700939</v>
      </c>
      <c r="K1016" s="23">
        <v>-48.105695906919529</v>
      </c>
      <c r="L1016" s="23"/>
    </row>
    <row r="1017" spans="1:12" x14ac:dyDescent="0.2">
      <c r="A1017" s="103" t="str">
        <f t="shared" si="84"/>
        <v>2013_4_2_f61_2</v>
      </c>
      <c r="B1017" s="23" t="s">
        <v>59</v>
      </c>
      <c r="C1017" s="23">
        <v>2</v>
      </c>
      <c r="D1017" s="23" t="s">
        <v>111</v>
      </c>
      <c r="E1017" s="23">
        <v>7.0620150222703193E-4</v>
      </c>
      <c r="F1017" s="23">
        <v>1.3795311588375493E-2</v>
      </c>
      <c r="G1017" s="23">
        <v>9.9920206553613753E-3</v>
      </c>
      <c r="H1017" s="23">
        <v>1.3033160962366579E-2</v>
      </c>
      <c r="I1017" s="23">
        <v>0</v>
      </c>
      <c r="J1017" s="23">
        <v>9.2873831775700921</v>
      </c>
      <c r="K1017" s="23">
        <v>-5.7946846834348378</v>
      </c>
      <c r="L1017" s="23"/>
    </row>
    <row r="1018" spans="1:12" x14ac:dyDescent="0.2">
      <c r="A1018" s="103" t="str">
        <f t="shared" si="84"/>
        <v>2013_4_2_f9_1</v>
      </c>
      <c r="B1018" s="23" t="s">
        <v>59</v>
      </c>
      <c r="C1018" s="23">
        <v>2</v>
      </c>
      <c r="D1018" s="23" t="s">
        <v>4</v>
      </c>
      <c r="E1018" s="23">
        <v>0</v>
      </c>
      <c r="F1018" s="23">
        <v>7.3804740404493363E-3</v>
      </c>
      <c r="G1018" s="23">
        <v>2.15242403000756E-2</v>
      </c>
      <c r="H1018" s="23">
        <v>2.3704920262064298E-2</v>
      </c>
      <c r="I1018" s="23">
        <v>0</v>
      </c>
      <c r="J1018" s="23">
        <v>9.2313084112149504</v>
      </c>
      <c r="K1018" s="23">
        <v>31.029385292122026</v>
      </c>
      <c r="L1018" s="23"/>
    </row>
    <row r="1019" spans="1:12" x14ac:dyDescent="0.2">
      <c r="A1019" s="103" t="str">
        <f t="shared" si="84"/>
        <v>2013_4_2_f9_2</v>
      </c>
      <c r="B1019" s="23" t="s">
        <v>59</v>
      </c>
      <c r="C1019" s="23">
        <v>2</v>
      </c>
      <c r="D1019" s="23" t="s">
        <v>5</v>
      </c>
      <c r="E1019" s="23">
        <v>0</v>
      </c>
      <c r="F1019" s="23">
        <v>1.2901118070835777E-3</v>
      </c>
      <c r="G1019" s="23">
        <v>2.5187185989793279E-2</v>
      </c>
      <c r="H1019" s="23">
        <v>4.066718679499761E-2</v>
      </c>
      <c r="I1019" s="23">
        <v>0</v>
      </c>
      <c r="J1019" s="23">
        <v>9.4556074766355138</v>
      </c>
      <c r="K1019" s="23">
        <v>58.645285949040215</v>
      </c>
      <c r="L1019" s="23"/>
    </row>
    <row r="1020" spans="1:12" x14ac:dyDescent="0.2">
      <c r="A1020" s="103" t="str">
        <f t="shared" si="84"/>
        <v>2013_4_2_f9_3</v>
      </c>
      <c r="B1020" s="23" t="s">
        <v>59</v>
      </c>
      <c r="C1020" s="23">
        <v>2</v>
      </c>
      <c r="D1020" s="23" t="s">
        <v>6</v>
      </c>
      <c r="E1020" s="23">
        <v>0</v>
      </c>
      <c r="F1020" s="23">
        <v>1.5442057081749319E-2</v>
      </c>
      <c r="G1020" s="23">
        <v>1.5171157817938838E-2</v>
      </c>
      <c r="H1020" s="23">
        <v>2.2191181099312642E-2</v>
      </c>
      <c r="I1020" s="23">
        <v>0</v>
      </c>
      <c r="J1020" s="23">
        <v>9.3434579439252339</v>
      </c>
      <c r="K1020" s="23">
        <v>12.781367705997496</v>
      </c>
      <c r="L1020" s="23"/>
    </row>
    <row r="1021" spans="1:12" x14ac:dyDescent="0.2">
      <c r="A1021" s="103" t="str">
        <f t="shared" si="84"/>
        <v>2013_4_2_f9_4</v>
      </c>
      <c r="B1021" s="23" t="s">
        <v>59</v>
      </c>
      <c r="C1021" s="23">
        <v>2</v>
      </c>
      <c r="D1021" s="23" t="s">
        <v>7</v>
      </c>
      <c r="E1021" s="23">
        <v>1.2893982310775164E-4</v>
      </c>
      <c r="F1021" s="23">
        <v>1.1922716628447494E-2</v>
      </c>
      <c r="G1021" s="23">
        <v>1.8313758660053199E-2</v>
      </c>
      <c r="H1021" s="23">
        <v>2.5787964621550334E-4</v>
      </c>
      <c r="I1021" s="23">
        <v>0</v>
      </c>
      <c r="J1021" s="23">
        <v>8.0630841121495322</v>
      </c>
      <c r="K1021" s="23">
        <v>-38.933487473294683</v>
      </c>
      <c r="L1021" s="23"/>
    </row>
    <row r="1022" spans="1:12" x14ac:dyDescent="0.2">
      <c r="A1022" s="103" t="str">
        <f t="shared" si="84"/>
        <v>2013_4_2_InEI</v>
      </c>
      <c r="B1022" s="23" t="s">
        <v>59</v>
      </c>
      <c r="C1022" s="23">
        <v>2</v>
      </c>
      <c r="D1022" s="23" t="s">
        <v>107</v>
      </c>
      <c r="E1022" s="23">
        <v>0</v>
      </c>
      <c r="F1022" s="23">
        <v>7.5402826102292158E-5</v>
      </c>
      <c r="G1022" s="23">
        <v>3.6601051683149861E-4</v>
      </c>
      <c r="H1022" s="23">
        <v>5.303742432126293E-4</v>
      </c>
      <c r="I1022" s="23">
        <v>0</v>
      </c>
      <c r="J1022" s="23">
        <v>9.3224091936646172</v>
      </c>
      <c r="K1022" s="23">
        <v>46.817990227113917</v>
      </c>
      <c r="L1022" s="23"/>
    </row>
    <row r="1023" spans="1:12" x14ac:dyDescent="0.2">
      <c r="A1023" s="103" t="str">
        <f t="shared" si="84"/>
        <v>2013_4_2_InIN</v>
      </c>
      <c r="B1023" s="23" t="s">
        <v>59</v>
      </c>
      <c r="C1023" s="23">
        <v>2</v>
      </c>
      <c r="D1023" s="23" t="s">
        <v>113</v>
      </c>
      <c r="E1023" s="23">
        <v>7.0650795211499116E-7</v>
      </c>
      <c r="F1023" s="23">
        <v>1.7726136609129024E-4</v>
      </c>
      <c r="G1023" s="23">
        <v>1.8891455896305194E-4</v>
      </c>
      <c r="H1023" s="23">
        <v>1.4248532351586511E-4</v>
      </c>
      <c r="I1023" s="23">
        <v>0</v>
      </c>
      <c r="J1023" s="23">
        <v>8.8043587648056878</v>
      </c>
      <c r="K1023" s="23">
        <v>-7.1047014688824701</v>
      </c>
      <c r="L1023" s="23"/>
    </row>
    <row r="1024" spans="1:12" x14ac:dyDescent="0.2">
      <c r="A1024" s="103" t="str">
        <f t="shared" si="84"/>
        <v>2013_4_2_lagE</v>
      </c>
      <c r="B1024" s="23" t="s">
        <v>59</v>
      </c>
      <c r="C1024" s="23">
        <v>2</v>
      </c>
      <c r="D1024" s="23" t="s">
        <v>226</v>
      </c>
      <c r="E1024" s="23">
        <v>0</v>
      </c>
      <c r="F1024" s="23">
        <v>7.7458952649000839E-6</v>
      </c>
      <c r="G1024" s="23">
        <v>4.9497258775942825E-4</v>
      </c>
      <c r="H1024" s="23">
        <v>4.6151918089393787E-4</v>
      </c>
      <c r="I1024" s="23">
        <v>1.1324883342231141E-5</v>
      </c>
      <c r="J1024" s="23">
        <v>9.3784839600197571</v>
      </c>
      <c r="K1024" s="23">
        <v>48.835725976910048</v>
      </c>
      <c r="L1024" s="23"/>
    </row>
    <row r="1025" spans="1:12" x14ac:dyDescent="0.2">
      <c r="A1025" s="103" t="str">
        <f t="shared" si="84"/>
        <v>2013_4_2_lagI</v>
      </c>
      <c r="B1025" s="23" t="s">
        <v>59</v>
      </c>
      <c r="C1025" s="23">
        <v>2</v>
      </c>
      <c r="D1025" s="23" t="s">
        <v>227</v>
      </c>
      <c r="E1025" s="23">
        <v>0</v>
      </c>
      <c r="F1025" s="23">
        <v>1.0706600887622977E-4</v>
      </c>
      <c r="G1025" s="23">
        <v>1.5294635917912459E-4</v>
      </c>
      <c r="H1025" s="23">
        <v>2.4686787669633072E-4</v>
      </c>
      <c r="I1025" s="23">
        <v>5.6815314933893001E-6</v>
      </c>
      <c r="J1025" s="23">
        <v>8.9016139042348019</v>
      </c>
      <c r="K1025" s="23">
        <v>29.492041313397131</v>
      </c>
      <c r="L1025" s="23"/>
    </row>
    <row r="1026" spans="1:12" x14ac:dyDescent="0.2">
      <c r="A1026" s="103" t="str">
        <f t="shared" si="84"/>
        <v>2013_4_3_f12_3</v>
      </c>
      <c r="B1026" s="23" t="s">
        <v>59</v>
      </c>
      <c r="C1026" s="23">
        <v>3</v>
      </c>
      <c r="D1026" s="23" t="s">
        <v>3</v>
      </c>
      <c r="E1026" s="23">
        <v>2.3962570672355094E-3</v>
      </c>
      <c r="F1026" s="23">
        <v>0.34817128873894132</v>
      </c>
      <c r="G1026" s="23">
        <v>2.316124361067188</v>
      </c>
      <c r="H1026" s="23">
        <v>0.84817624443612649</v>
      </c>
      <c r="I1026" s="23">
        <v>2.3195915931387399E-2</v>
      </c>
      <c r="J1026" s="23">
        <v>168.76635514018679</v>
      </c>
      <c r="K1026" s="23">
        <v>15.307927248696016</v>
      </c>
      <c r="L1026" s="23"/>
    </row>
    <row r="1027" spans="1:12" x14ac:dyDescent="0.2">
      <c r="A1027" s="103" t="str">
        <f t="shared" ref="A1027:A1090" si="85">CONCATENATE(B1027,"_",C1027,"_",D1027)</f>
        <v>2013_4_3_f4_1</v>
      </c>
      <c r="B1027" s="23" t="s">
        <v>59</v>
      </c>
      <c r="C1027" s="23">
        <v>3</v>
      </c>
      <c r="D1027" s="23" t="s">
        <v>43</v>
      </c>
      <c r="E1027" s="23">
        <v>0</v>
      </c>
      <c r="F1027" s="23">
        <v>3.7009216283990405E-2</v>
      </c>
      <c r="G1027" s="23">
        <v>1.0936115432621401</v>
      </c>
      <c r="H1027" s="23">
        <v>0.9454656303675989</v>
      </c>
      <c r="I1027" s="23">
        <v>5.1040049472973616E-2</v>
      </c>
      <c r="J1027" s="23">
        <v>172.47663551401874</v>
      </c>
      <c r="K1027" s="23">
        <v>47.507120137198584</v>
      </c>
      <c r="L1027" s="23"/>
    </row>
    <row r="1028" spans="1:12" x14ac:dyDescent="0.2">
      <c r="A1028" s="103" t="str">
        <f t="shared" si="85"/>
        <v>2013_4_3_f4_2</v>
      </c>
      <c r="B1028" s="23" t="s">
        <v>59</v>
      </c>
      <c r="C1028" s="23">
        <v>3</v>
      </c>
      <c r="D1028" s="23" t="s">
        <v>44</v>
      </c>
      <c r="E1028" s="23">
        <v>0</v>
      </c>
      <c r="F1028" s="23">
        <v>7.4490400978336285E-2</v>
      </c>
      <c r="G1028" s="23">
        <v>1.230807410838505</v>
      </c>
      <c r="H1028" s="23">
        <v>1.3905157887188806</v>
      </c>
      <c r="I1028" s="23">
        <v>5.5438565678942217E-2</v>
      </c>
      <c r="J1028" s="23">
        <v>179.33644859813086</v>
      </c>
      <c r="K1028" s="23">
        <v>51.863749045644404</v>
      </c>
      <c r="L1028" s="23"/>
    </row>
    <row r="1029" spans="1:12" x14ac:dyDescent="0.2">
      <c r="A1029" s="103" t="str">
        <f t="shared" si="85"/>
        <v>2013_4_3_f4_3</v>
      </c>
      <c r="B1029" s="23" t="s">
        <v>59</v>
      </c>
      <c r="C1029" s="23">
        <v>3</v>
      </c>
      <c r="D1029" s="23" t="s">
        <v>100</v>
      </c>
      <c r="E1029" s="23">
        <v>0</v>
      </c>
      <c r="F1029" s="23">
        <v>2.8870985106908462E-3</v>
      </c>
      <c r="G1029" s="23">
        <v>0.67807080170481715</v>
      </c>
      <c r="H1029" s="23">
        <v>2.5105508540954231</v>
      </c>
      <c r="I1029" s="23">
        <v>0.36430879120145676</v>
      </c>
      <c r="J1029" s="23">
        <v>167.12149532710282</v>
      </c>
      <c r="K1029" s="23">
        <v>91.013706315499462</v>
      </c>
      <c r="L1029" s="23"/>
    </row>
    <row r="1030" spans="1:12" x14ac:dyDescent="0.2">
      <c r="A1030" s="103" t="str">
        <f t="shared" si="85"/>
        <v>2013_4_3_f4_4</v>
      </c>
      <c r="B1030" s="23" t="s">
        <v>59</v>
      </c>
      <c r="C1030" s="23">
        <v>3</v>
      </c>
      <c r="D1030" s="23" t="s">
        <v>102</v>
      </c>
      <c r="E1030" s="23">
        <v>0</v>
      </c>
      <c r="F1030" s="23">
        <v>0.72241276084283279</v>
      </c>
      <c r="G1030" s="23">
        <v>1.9472618075384847</v>
      </c>
      <c r="H1030" s="23">
        <v>0.26791057441910265</v>
      </c>
      <c r="I1030" s="23">
        <v>1.5446747853056495E-3</v>
      </c>
      <c r="J1030" s="23">
        <v>147.83177570093454</v>
      </c>
      <c r="K1030" s="23">
        <v>-15.358724005730393</v>
      </c>
      <c r="L1030" s="23"/>
    </row>
    <row r="1031" spans="1:12" x14ac:dyDescent="0.2">
      <c r="A1031" s="103" t="str">
        <f t="shared" si="85"/>
        <v>2013_4_3_f60_1</v>
      </c>
      <c r="B1031" s="23" t="s">
        <v>59</v>
      </c>
      <c r="C1031" s="23">
        <v>3</v>
      </c>
      <c r="D1031" s="23" t="s">
        <v>109</v>
      </c>
      <c r="E1031" s="23">
        <v>0</v>
      </c>
      <c r="F1031" s="23">
        <v>0.35036215064142617</v>
      </c>
      <c r="G1031" s="23">
        <v>1.7998012023315957</v>
      </c>
      <c r="H1031" s="23">
        <v>1.3988906362275961</v>
      </c>
      <c r="I1031" s="23">
        <v>2.7161029765812597E-2</v>
      </c>
      <c r="J1031" s="23">
        <v>169.76635514018679</v>
      </c>
      <c r="K1031" s="23">
        <v>30.838485361445976</v>
      </c>
      <c r="L1031" s="23"/>
    </row>
    <row r="1032" spans="1:12" x14ac:dyDescent="0.2">
      <c r="A1032" s="103" t="str">
        <f t="shared" si="85"/>
        <v>2013_4_3_f61_1</v>
      </c>
      <c r="B1032" s="23" t="s">
        <v>59</v>
      </c>
      <c r="C1032" s="23">
        <v>3</v>
      </c>
      <c r="D1032" s="23" t="s">
        <v>110</v>
      </c>
      <c r="E1032" s="23">
        <v>4.3023730827793663E-2</v>
      </c>
      <c r="F1032" s="23">
        <v>1.1167194168796282</v>
      </c>
      <c r="G1032" s="23">
        <v>1.7566330428166981</v>
      </c>
      <c r="H1032" s="23">
        <v>7.8841582416148331E-2</v>
      </c>
      <c r="I1032" s="23">
        <v>0</v>
      </c>
      <c r="J1032" s="23">
        <v>152.47663551401871</v>
      </c>
      <c r="K1032" s="23">
        <v>-37.523992621603639</v>
      </c>
      <c r="L1032" s="23"/>
    </row>
    <row r="1033" spans="1:12" x14ac:dyDescent="0.2">
      <c r="A1033" s="103" t="str">
        <f t="shared" si="85"/>
        <v>2013_4_3_f61_2</v>
      </c>
      <c r="B1033" s="23" t="s">
        <v>59</v>
      </c>
      <c r="C1033" s="23">
        <v>3</v>
      </c>
      <c r="D1033" s="23" t="s">
        <v>111</v>
      </c>
      <c r="E1033" s="23">
        <v>8.6770912980717346E-2</v>
      </c>
      <c r="F1033" s="23">
        <v>1.6688272792933749</v>
      </c>
      <c r="G1033" s="23">
        <v>1.2086585781078572</v>
      </c>
      <c r="H1033" s="23">
        <v>3.0961002558318806E-2</v>
      </c>
      <c r="I1033" s="23">
        <v>0</v>
      </c>
      <c r="J1033" s="23">
        <v>152.47663551401874</v>
      </c>
      <c r="K1033" s="23">
        <v>-60.476674486286662</v>
      </c>
      <c r="L1033" s="23"/>
    </row>
    <row r="1034" spans="1:12" x14ac:dyDescent="0.2">
      <c r="A1034" s="103" t="str">
        <f t="shared" si="85"/>
        <v>2013_4_3_f9_1</v>
      </c>
      <c r="B1034" s="23" t="s">
        <v>59</v>
      </c>
      <c r="C1034" s="23">
        <v>3</v>
      </c>
      <c r="D1034" s="23" t="s">
        <v>4</v>
      </c>
      <c r="E1034" s="23">
        <v>0</v>
      </c>
      <c r="F1034" s="23">
        <v>0.1680760096550005</v>
      </c>
      <c r="G1034" s="23">
        <v>1.4204377775367438</v>
      </c>
      <c r="H1034" s="23">
        <v>0.51904719197165017</v>
      </c>
      <c r="I1034" s="23">
        <v>1.7564524510653039E-2</v>
      </c>
      <c r="J1034" s="23">
        <v>172.26168224299067</v>
      </c>
      <c r="K1034" s="23">
        <v>18.168349618431574</v>
      </c>
      <c r="L1034" s="23"/>
    </row>
    <row r="1035" spans="1:12" x14ac:dyDescent="0.2">
      <c r="A1035" s="103" t="str">
        <f t="shared" si="85"/>
        <v>2013_4_3_f9_2</v>
      </c>
      <c r="B1035" s="23" t="s">
        <v>59</v>
      </c>
      <c r="C1035" s="23">
        <v>3</v>
      </c>
      <c r="D1035" s="23" t="s">
        <v>5</v>
      </c>
      <c r="E1035" s="23">
        <v>0</v>
      </c>
      <c r="F1035" s="23">
        <v>0.19577220638221585</v>
      </c>
      <c r="G1035" s="23">
        <v>1.8270462855674463</v>
      </c>
      <c r="H1035" s="23">
        <v>0.62371449337153806</v>
      </c>
      <c r="I1035" s="23">
        <v>4.0149863956951894E-2</v>
      </c>
      <c r="J1035" s="23">
        <v>176.12149532710285</v>
      </c>
      <c r="K1035" s="23">
        <v>18.917082641137885</v>
      </c>
      <c r="L1035" s="23"/>
    </row>
    <row r="1036" spans="1:12" x14ac:dyDescent="0.2">
      <c r="A1036" s="103" t="str">
        <f t="shared" si="85"/>
        <v>2013_4_3_f9_3</v>
      </c>
      <c r="B1036" s="23" t="s">
        <v>59</v>
      </c>
      <c r="C1036" s="23">
        <v>3</v>
      </c>
      <c r="D1036" s="23" t="s">
        <v>6</v>
      </c>
      <c r="E1036" s="23">
        <v>0</v>
      </c>
      <c r="F1036" s="23">
        <v>7.163956064692989E-2</v>
      </c>
      <c r="G1036" s="23">
        <v>1.5186984836838386</v>
      </c>
      <c r="H1036" s="23">
        <v>1.8230505237112453</v>
      </c>
      <c r="I1036" s="23">
        <v>0.11444054740451653</v>
      </c>
      <c r="J1036" s="23">
        <v>165.69158878504669</v>
      </c>
      <c r="K1036" s="23">
        <v>56.133446180901416</v>
      </c>
      <c r="L1036" s="23"/>
    </row>
    <row r="1037" spans="1:12" x14ac:dyDescent="0.2">
      <c r="A1037" s="103" t="str">
        <f t="shared" si="85"/>
        <v>2013_4_3_f9_4</v>
      </c>
      <c r="B1037" s="23" t="s">
        <v>59</v>
      </c>
      <c r="C1037" s="23">
        <v>3</v>
      </c>
      <c r="D1037" s="23" t="s">
        <v>7</v>
      </c>
      <c r="E1037" s="23">
        <v>2.9063522038991534E-2</v>
      </c>
      <c r="F1037" s="23">
        <v>1.2498653160205739</v>
      </c>
      <c r="G1037" s="23">
        <v>1.6893063245764157</v>
      </c>
      <c r="H1037" s="23">
        <v>1.0888213164773293E-2</v>
      </c>
      <c r="I1037" s="23">
        <v>0</v>
      </c>
      <c r="J1037" s="23">
        <v>147.61682242990653</v>
      </c>
      <c r="K1037" s="23">
        <v>-43.539792862225347</v>
      </c>
      <c r="L1037" s="23"/>
    </row>
    <row r="1038" spans="1:12" x14ac:dyDescent="0.2">
      <c r="A1038" s="103" t="str">
        <f t="shared" si="85"/>
        <v>2013_4_3_InEI</v>
      </c>
      <c r="B1038" s="23" t="s">
        <v>59</v>
      </c>
      <c r="C1038" s="23">
        <v>3</v>
      </c>
      <c r="D1038" s="23" t="s">
        <v>107</v>
      </c>
      <c r="E1038" s="23">
        <v>0</v>
      </c>
      <c r="F1038" s="23">
        <v>6.5305626108645319E-3</v>
      </c>
      <c r="G1038" s="23">
        <v>5.8748558668953066E-2</v>
      </c>
      <c r="H1038" s="23">
        <v>1.8866513592672149E-2</v>
      </c>
      <c r="I1038" s="23">
        <v>6.8201654152523483E-4</v>
      </c>
      <c r="J1038" s="23">
        <v>174.47117397399992</v>
      </c>
      <c r="K1038" s="23">
        <v>16.150375303912533</v>
      </c>
      <c r="L1038" s="23"/>
    </row>
    <row r="1039" spans="1:12" x14ac:dyDescent="0.2">
      <c r="A1039" s="103" t="str">
        <f t="shared" si="85"/>
        <v>2013_4_3_InIN</v>
      </c>
      <c r="B1039" s="23" t="s">
        <v>59</v>
      </c>
      <c r="C1039" s="23">
        <v>3</v>
      </c>
      <c r="D1039" s="23" t="s">
        <v>113</v>
      </c>
      <c r="E1039" s="23">
        <v>4.4249303154441668E-4</v>
      </c>
      <c r="F1039" s="23">
        <v>4.7055433065237948E-2</v>
      </c>
      <c r="G1039" s="23">
        <v>9.522724154792267E-2</v>
      </c>
      <c r="H1039" s="23">
        <v>5.9762218500511548E-2</v>
      </c>
      <c r="I1039" s="23">
        <v>3.8330231510093223E-3</v>
      </c>
      <c r="J1039" s="23">
        <v>158.81767580018638</v>
      </c>
      <c r="K1039" s="23">
        <v>9.4454279829503474</v>
      </c>
      <c r="L1039" s="23"/>
    </row>
    <row r="1040" spans="1:12" x14ac:dyDescent="0.2">
      <c r="A1040" s="103" t="str">
        <f t="shared" si="85"/>
        <v>2013_4_3_lagE</v>
      </c>
      <c r="B1040" s="23" t="s">
        <v>59</v>
      </c>
      <c r="C1040" s="23">
        <v>3</v>
      </c>
      <c r="D1040" s="23" t="s">
        <v>226</v>
      </c>
      <c r="E1040" s="23">
        <v>0</v>
      </c>
      <c r="F1040" s="23">
        <v>1.6877692975656245E-3</v>
      </c>
      <c r="G1040" s="23">
        <v>4.2430336927352867E-2</v>
      </c>
      <c r="H1040" s="23">
        <v>4.0647222312006334E-2</v>
      </c>
      <c r="I1040" s="23">
        <v>1.4027470204851804E-3</v>
      </c>
      <c r="J1040" s="23">
        <v>176.43387071363011</v>
      </c>
      <c r="K1040" s="23">
        <v>48.469165390127486</v>
      </c>
      <c r="L1040" s="23"/>
    </row>
    <row r="1041" spans="1:12" x14ac:dyDescent="0.2">
      <c r="A1041" s="103" t="str">
        <f t="shared" si="85"/>
        <v>2013_4_3_lagI</v>
      </c>
      <c r="B1041" s="23" t="s">
        <v>59</v>
      </c>
      <c r="C1041" s="23">
        <v>3</v>
      </c>
      <c r="D1041" s="23" t="s">
        <v>227</v>
      </c>
      <c r="E1041" s="23">
        <v>0</v>
      </c>
      <c r="F1041" s="23">
        <v>2.6497224682157889E-2</v>
      </c>
      <c r="G1041" s="23">
        <v>8.4539642974418794E-2</v>
      </c>
      <c r="H1041" s="23">
        <v>8.1910998036236929E-2</v>
      </c>
      <c r="I1041" s="23">
        <v>1.2323780672115196E-2</v>
      </c>
      <c r="J1041" s="23">
        <v>159.38495141945242</v>
      </c>
      <c r="K1041" s="23">
        <v>39.002627063251403</v>
      </c>
      <c r="L1041" s="23"/>
    </row>
    <row r="1042" spans="1:12" x14ac:dyDescent="0.2">
      <c r="A1042" s="103" t="str">
        <f t="shared" si="85"/>
        <v>2013_4_4_f12_3</v>
      </c>
      <c r="B1042" s="23" t="s">
        <v>59</v>
      </c>
      <c r="C1042" s="23">
        <v>4</v>
      </c>
      <c r="D1042" s="23" t="s">
        <v>3</v>
      </c>
      <c r="E1042" s="23">
        <v>8.0680144619058047E-4</v>
      </c>
      <c r="F1042" s="23">
        <v>4.2902748900836875E-2</v>
      </c>
      <c r="G1042" s="23">
        <v>0.81079493710915773</v>
      </c>
      <c r="H1042" s="23">
        <v>0.24288239453867719</v>
      </c>
      <c r="I1042" s="23">
        <v>0</v>
      </c>
      <c r="J1042" s="23">
        <v>47.144859813084096</v>
      </c>
      <c r="K1042" s="23">
        <v>18.076217786097779</v>
      </c>
      <c r="L1042" s="23"/>
    </row>
    <row r="1043" spans="1:12" x14ac:dyDescent="0.2">
      <c r="A1043" s="103" t="str">
        <f t="shared" si="85"/>
        <v>2013_4_4_f4_1</v>
      </c>
      <c r="B1043" s="23" t="s">
        <v>59</v>
      </c>
      <c r="C1043" s="23">
        <v>4</v>
      </c>
      <c r="D1043" s="23" t="s">
        <v>43</v>
      </c>
      <c r="E1043" s="23">
        <v>0</v>
      </c>
      <c r="F1043" s="23">
        <v>2.1311584219805051E-2</v>
      </c>
      <c r="G1043" s="23">
        <v>0.44748699634618777</v>
      </c>
      <c r="H1043" s="23">
        <v>0.37754315529430421</v>
      </c>
      <c r="I1043" s="23">
        <v>2.2573663088402171E-3</v>
      </c>
      <c r="J1043" s="23">
        <v>51.864485981308398</v>
      </c>
      <c r="K1043" s="23">
        <v>42.510804309132766</v>
      </c>
      <c r="L1043" s="23"/>
    </row>
    <row r="1044" spans="1:12" x14ac:dyDescent="0.2">
      <c r="A1044" s="103" t="str">
        <f t="shared" si="85"/>
        <v>2013_4_4_f4_2</v>
      </c>
      <c r="B1044" s="23" t="s">
        <v>59</v>
      </c>
      <c r="C1044" s="23">
        <v>4</v>
      </c>
      <c r="D1044" s="23" t="s">
        <v>44</v>
      </c>
      <c r="E1044" s="23">
        <v>0</v>
      </c>
      <c r="F1044" s="23">
        <v>1.8874537868130044E-2</v>
      </c>
      <c r="G1044" s="23">
        <v>0.29901978978849569</v>
      </c>
      <c r="H1044" s="23">
        <v>0.48607175140158448</v>
      </c>
      <c r="I1044" s="23">
        <v>3.5432178091053493E-2</v>
      </c>
      <c r="J1044" s="23">
        <v>53.051401869158866</v>
      </c>
      <c r="K1044" s="23">
        <v>64.10086810793581</v>
      </c>
      <c r="L1044" s="23"/>
    </row>
    <row r="1045" spans="1:12" x14ac:dyDescent="0.2">
      <c r="A1045" s="103" t="str">
        <f t="shared" si="85"/>
        <v>2013_4_4_f4_3</v>
      </c>
      <c r="B1045" s="23" t="s">
        <v>59</v>
      </c>
      <c r="C1045" s="23">
        <v>4</v>
      </c>
      <c r="D1045" s="23" t="s">
        <v>100</v>
      </c>
      <c r="E1045" s="23">
        <v>0</v>
      </c>
      <c r="F1045" s="23">
        <v>0</v>
      </c>
      <c r="G1045" s="23">
        <v>0.14677023025884878</v>
      </c>
      <c r="H1045" s="23">
        <v>0.74625330888878072</v>
      </c>
      <c r="I1045" s="23">
        <v>0.18389659526380128</v>
      </c>
      <c r="J1045" s="23">
        <v>47.004672897196244</v>
      </c>
      <c r="K1045" s="23">
        <v>103.44745759863085</v>
      </c>
      <c r="L1045" s="23"/>
    </row>
    <row r="1046" spans="1:12" x14ac:dyDescent="0.2">
      <c r="A1046" s="103" t="str">
        <f t="shared" si="85"/>
        <v>2013_4_4_f4_4</v>
      </c>
      <c r="B1046" s="23" t="s">
        <v>59</v>
      </c>
      <c r="C1046" s="23">
        <v>4</v>
      </c>
      <c r="D1046" s="23" t="s">
        <v>102</v>
      </c>
      <c r="E1046" s="23">
        <v>0</v>
      </c>
      <c r="F1046" s="23">
        <v>0.20744194497480034</v>
      </c>
      <c r="G1046" s="23">
        <v>1.1858105455768433</v>
      </c>
      <c r="H1046" s="23">
        <v>0.28334500097008564</v>
      </c>
      <c r="I1046" s="23">
        <v>1.0065289017832566E-3</v>
      </c>
      <c r="J1046" s="23">
        <v>40.724299065420553</v>
      </c>
      <c r="K1046" s="23">
        <v>4.6444877843808356</v>
      </c>
      <c r="L1046" s="23"/>
    </row>
    <row r="1047" spans="1:12" x14ac:dyDescent="0.2">
      <c r="A1047" s="103" t="str">
        <f t="shared" si="85"/>
        <v>2013_4_4_f60_1</v>
      </c>
      <c r="B1047" s="23" t="s">
        <v>59</v>
      </c>
      <c r="C1047" s="23">
        <v>4</v>
      </c>
      <c r="D1047" s="23" t="s">
        <v>109</v>
      </c>
      <c r="E1047" s="23">
        <v>0</v>
      </c>
      <c r="F1047" s="23">
        <v>8.2717616808723221E-2</v>
      </c>
      <c r="G1047" s="23">
        <v>0.61962948663534922</v>
      </c>
      <c r="H1047" s="23">
        <v>0.43808185224343849</v>
      </c>
      <c r="I1047" s="23">
        <v>0</v>
      </c>
      <c r="J1047" s="23">
        <v>49.144859813084103</v>
      </c>
      <c r="K1047" s="23">
        <v>31.160576348263881</v>
      </c>
      <c r="L1047" s="23"/>
    </row>
    <row r="1048" spans="1:12" x14ac:dyDescent="0.2">
      <c r="A1048" s="103" t="str">
        <f t="shared" si="85"/>
        <v>2013_4_4_f61_1</v>
      </c>
      <c r="B1048" s="23" t="s">
        <v>59</v>
      </c>
      <c r="C1048" s="23">
        <v>4</v>
      </c>
      <c r="D1048" s="23" t="s">
        <v>110</v>
      </c>
      <c r="E1048" s="23">
        <v>0</v>
      </c>
      <c r="F1048" s="23">
        <v>0.66039418101346359</v>
      </c>
      <c r="G1048" s="23">
        <v>1.1034353525575722</v>
      </c>
      <c r="H1048" s="23">
        <v>1.5672522698094431E-2</v>
      </c>
      <c r="I1048" s="23">
        <v>0</v>
      </c>
      <c r="J1048" s="23">
        <v>44.864485981308391</v>
      </c>
      <c r="K1048" s="23">
        <v>-36.230453122773021</v>
      </c>
      <c r="L1048" s="23"/>
    </row>
    <row r="1049" spans="1:12" x14ac:dyDescent="0.2">
      <c r="A1049" s="103" t="str">
        <f t="shared" si="85"/>
        <v>2013_4_4_f61_2</v>
      </c>
      <c r="B1049" s="23" t="s">
        <v>59</v>
      </c>
      <c r="C1049" s="23">
        <v>4</v>
      </c>
      <c r="D1049" s="23" t="s">
        <v>111</v>
      </c>
      <c r="E1049" s="23">
        <v>0.10250894682716061</v>
      </c>
      <c r="F1049" s="23">
        <v>0.9673347704714963</v>
      </c>
      <c r="G1049" s="23">
        <v>0.62293476755603305</v>
      </c>
      <c r="H1049" s="23">
        <v>1.2652935992744661E-2</v>
      </c>
      <c r="I1049" s="23">
        <v>0</v>
      </c>
      <c r="J1049" s="23">
        <v>43.864485981308391</v>
      </c>
      <c r="K1049" s="23">
        <v>-68.000373040905629</v>
      </c>
      <c r="L1049" s="23"/>
    </row>
    <row r="1050" spans="1:12" x14ac:dyDescent="0.2">
      <c r="A1050" s="103" t="str">
        <f t="shared" si="85"/>
        <v>2013_4_4_f9_1</v>
      </c>
      <c r="B1050" s="23" t="s">
        <v>59</v>
      </c>
      <c r="C1050" s="23">
        <v>4</v>
      </c>
      <c r="D1050" s="23" t="s">
        <v>4</v>
      </c>
      <c r="E1050" s="23">
        <v>0</v>
      </c>
      <c r="F1050" s="23">
        <v>4.1969140908936373E-2</v>
      </c>
      <c r="G1050" s="23">
        <v>0.62505948574657078</v>
      </c>
      <c r="H1050" s="23">
        <v>0.17104840289390993</v>
      </c>
      <c r="I1050" s="23">
        <v>0</v>
      </c>
      <c r="J1050" s="23">
        <v>50.817757009345783</v>
      </c>
      <c r="K1050" s="23">
        <v>15.40183747243038</v>
      </c>
      <c r="L1050" s="23"/>
    </row>
    <row r="1051" spans="1:12" x14ac:dyDescent="0.2">
      <c r="A1051" s="103" t="str">
        <f t="shared" si="85"/>
        <v>2013_4_4_f9_2</v>
      </c>
      <c r="B1051" s="23" t="s">
        <v>59</v>
      </c>
      <c r="C1051" s="23">
        <v>4</v>
      </c>
      <c r="D1051" s="23" t="s">
        <v>5</v>
      </c>
      <c r="E1051" s="23">
        <v>0</v>
      </c>
      <c r="F1051" s="23">
        <v>1.3208949837367147E-2</v>
      </c>
      <c r="G1051" s="23">
        <v>0.57018399999393321</v>
      </c>
      <c r="H1051" s="23">
        <v>0.2240013594609454</v>
      </c>
      <c r="I1051" s="23">
        <v>0</v>
      </c>
      <c r="J1051" s="23">
        <v>51.004672897196244</v>
      </c>
      <c r="K1051" s="23">
        <v>26.107740319393248</v>
      </c>
      <c r="L1051" s="23"/>
    </row>
    <row r="1052" spans="1:12" x14ac:dyDescent="0.2">
      <c r="A1052" s="103" t="str">
        <f t="shared" si="85"/>
        <v>2013_4_4_f9_3</v>
      </c>
      <c r="B1052" s="23" t="s">
        <v>59</v>
      </c>
      <c r="C1052" s="23">
        <v>4</v>
      </c>
      <c r="D1052" s="23" t="s">
        <v>6</v>
      </c>
      <c r="E1052" s="23">
        <v>0</v>
      </c>
      <c r="F1052" s="23">
        <v>2.420404338571742E-3</v>
      </c>
      <c r="G1052" s="23">
        <v>0.42605081403120615</v>
      </c>
      <c r="H1052" s="23">
        <v>0.61549032526817737</v>
      </c>
      <c r="I1052" s="23">
        <v>3.1344987881094327E-2</v>
      </c>
      <c r="J1052" s="23">
        <v>46.911214953271013</v>
      </c>
      <c r="K1052" s="23">
        <v>62.843466200951184</v>
      </c>
      <c r="L1052" s="23"/>
    </row>
    <row r="1053" spans="1:12" x14ac:dyDescent="0.2">
      <c r="A1053" s="103" t="str">
        <f t="shared" si="85"/>
        <v>2013_4_4_f9_4</v>
      </c>
      <c r="B1053" s="23" t="s">
        <v>59</v>
      </c>
      <c r="C1053" s="23">
        <v>4</v>
      </c>
      <c r="D1053" s="23" t="s">
        <v>7</v>
      </c>
      <c r="E1053" s="23">
        <v>7.507716432347894E-2</v>
      </c>
      <c r="F1053" s="23">
        <v>0.56586792813661313</v>
      </c>
      <c r="G1053" s="23">
        <v>0.87146011594518757</v>
      </c>
      <c r="H1053" s="23">
        <v>0.16419228311644951</v>
      </c>
      <c r="I1053" s="23">
        <v>0</v>
      </c>
      <c r="J1053" s="23">
        <v>40.677570093457938</v>
      </c>
      <c r="K1053" s="23">
        <v>-32.913682410813131</v>
      </c>
      <c r="L1053" s="23"/>
    </row>
    <row r="1054" spans="1:12" x14ac:dyDescent="0.2">
      <c r="A1054" s="103" t="str">
        <f t="shared" si="85"/>
        <v>2013_4_4_InEI</v>
      </c>
      <c r="B1054" s="23" t="s">
        <v>59</v>
      </c>
      <c r="C1054" s="23">
        <v>4</v>
      </c>
      <c r="D1054" s="23" t="s">
        <v>107</v>
      </c>
      <c r="E1054" s="23">
        <v>0</v>
      </c>
      <c r="F1054" s="23">
        <v>9.2485519843346891E-4</v>
      </c>
      <c r="G1054" s="23">
        <v>2.0105270161585597E-2</v>
      </c>
      <c r="H1054" s="23">
        <v>6.909660213352921E-3</v>
      </c>
      <c r="I1054" s="23">
        <v>0</v>
      </c>
      <c r="J1054" s="23">
        <v>50.900115097621367</v>
      </c>
      <c r="K1054" s="23">
        <v>21.420368453447512</v>
      </c>
      <c r="L1054" s="23"/>
    </row>
    <row r="1055" spans="1:12" x14ac:dyDescent="0.2">
      <c r="A1055" s="103" t="str">
        <f t="shared" si="85"/>
        <v>2013_4_4_InIN</v>
      </c>
      <c r="B1055" s="23" t="s">
        <v>59</v>
      </c>
      <c r="C1055" s="23">
        <v>4</v>
      </c>
      <c r="D1055" s="23" t="s">
        <v>113</v>
      </c>
      <c r="E1055" s="23">
        <v>3.9456115519773986E-3</v>
      </c>
      <c r="F1055" s="23">
        <v>2.7296054335849362E-2</v>
      </c>
      <c r="G1055" s="23">
        <v>5.4482427047932484E-2</v>
      </c>
      <c r="H1055" s="23">
        <v>3.1702591931628742E-2</v>
      </c>
      <c r="I1055" s="23">
        <v>1.6521257174519791E-3</v>
      </c>
      <c r="J1055" s="23">
        <v>44.855566410062004</v>
      </c>
      <c r="K1055" s="23">
        <v>-0.15152492066832313</v>
      </c>
      <c r="L1055" s="23"/>
    </row>
    <row r="1056" spans="1:12" x14ac:dyDescent="0.2">
      <c r="A1056" s="103" t="str">
        <f t="shared" si="85"/>
        <v>2013_4_4_lagE</v>
      </c>
      <c r="B1056" s="23" t="s">
        <v>59</v>
      </c>
      <c r="C1056" s="23">
        <v>4</v>
      </c>
      <c r="D1056" s="23" t="s">
        <v>226</v>
      </c>
      <c r="E1056" s="23">
        <v>0</v>
      </c>
      <c r="F1056" s="23">
        <v>5.704959297118255E-4</v>
      </c>
      <c r="G1056" s="23">
        <v>1.2480672782136498E-2</v>
      </c>
      <c r="H1056" s="23">
        <v>1.4889516766556107E-2</v>
      </c>
      <c r="I1056" s="23">
        <v>6.3096274997907016E-4</v>
      </c>
      <c r="J1056" s="23">
        <v>52.388196980955243</v>
      </c>
      <c r="K1056" s="23">
        <v>54.532892930286316</v>
      </c>
      <c r="L1056" s="23"/>
    </row>
    <row r="1057" spans="1:12" x14ac:dyDescent="0.2">
      <c r="A1057" s="103" t="str">
        <f t="shared" si="85"/>
        <v>2013_4_4_lagI</v>
      </c>
      <c r="B1057" s="23" t="s">
        <v>59</v>
      </c>
      <c r="C1057" s="23">
        <v>4</v>
      </c>
      <c r="D1057" s="23" t="s">
        <v>227</v>
      </c>
      <c r="E1057" s="23">
        <v>0</v>
      </c>
      <c r="F1057" s="23">
        <v>9.9699759291250484E-3</v>
      </c>
      <c r="G1057" s="23">
        <v>6.144323132210433E-2</v>
      </c>
      <c r="H1057" s="23">
        <v>3.8857308941647212E-2</v>
      </c>
      <c r="I1057" s="23">
        <v>8.8951626426063864E-3</v>
      </c>
      <c r="J1057" s="23">
        <v>44.930239587243015</v>
      </c>
      <c r="K1057" s="23">
        <v>39.170387609822541</v>
      </c>
      <c r="L1057" s="23"/>
    </row>
    <row r="1058" spans="1:12" x14ac:dyDescent="0.2">
      <c r="A1058" s="103" t="str">
        <f t="shared" si="85"/>
        <v>2013_4_5_f12_3</v>
      </c>
      <c r="B1058" s="23" t="s">
        <v>59</v>
      </c>
      <c r="C1058" s="23">
        <v>5</v>
      </c>
      <c r="D1058" s="23" t="s">
        <v>3</v>
      </c>
      <c r="E1058" s="23">
        <v>2.9714042482239722E-3</v>
      </c>
      <c r="F1058" s="23">
        <v>1.3973169183310845</v>
      </c>
      <c r="G1058" s="23">
        <v>4.1601015371891572</v>
      </c>
      <c r="H1058" s="23">
        <v>1.5588542705013846</v>
      </c>
      <c r="I1058" s="23">
        <v>0</v>
      </c>
      <c r="J1058" s="23">
        <v>209.57943925233627</v>
      </c>
      <c r="K1058" s="23">
        <v>2.185548645709309</v>
      </c>
      <c r="L1058" s="23"/>
    </row>
    <row r="1059" spans="1:12" x14ac:dyDescent="0.2">
      <c r="A1059" s="103" t="str">
        <f t="shared" si="85"/>
        <v>2013_4_5_f4_1</v>
      </c>
      <c r="B1059" s="23" t="s">
        <v>59</v>
      </c>
      <c r="C1059" s="23">
        <v>5</v>
      </c>
      <c r="D1059" s="23" t="s">
        <v>43</v>
      </c>
      <c r="E1059" s="23">
        <v>0</v>
      </c>
      <c r="F1059" s="23">
        <v>6.9734552242067885E-2</v>
      </c>
      <c r="G1059" s="23">
        <v>0.88223159373881976</v>
      </c>
      <c r="H1059" s="23">
        <v>0.75641495780389212</v>
      </c>
      <c r="I1059" s="23">
        <v>7.877664474163483E-2</v>
      </c>
      <c r="J1059" s="23">
        <v>204.45794392523371</v>
      </c>
      <c r="K1059" s="23">
        <v>47.238901867571528</v>
      </c>
      <c r="L1059" s="23"/>
    </row>
    <row r="1060" spans="1:12" x14ac:dyDescent="0.2">
      <c r="A1060" s="103" t="str">
        <f t="shared" si="85"/>
        <v>2013_4_5_f4_2</v>
      </c>
      <c r="B1060" s="23" t="s">
        <v>59</v>
      </c>
      <c r="C1060" s="23">
        <v>5</v>
      </c>
      <c r="D1060" s="23" t="s">
        <v>44</v>
      </c>
      <c r="E1060" s="23">
        <v>1.2485302686480383E-2</v>
      </c>
      <c r="F1060" s="23">
        <v>0.27631452951188862</v>
      </c>
      <c r="G1060" s="23">
        <v>1.4908199590055837</v>
      </c>
      <c r="H1060" s="23">
        <v>1.3025254440242255</v>
      </c>
      <c r="I1060" s="23">
        <v>4.3560049372420924E-2</v>
      </c>
      <c r="J1060" s="23">
        <v>219.20560747663555</v>
      </c>
      <c r="K1060" s="23">
        <v>34.819674562609578</v>
      </c>
      <c r="L1060" s="23"/>
    </row>
    <row r="1061" spans="1:12" x14ac:dyDescent="0.2">
      <c r="A1061" s="103" t="str">
        <f t="shared" si="85"/>
        <v>2013_4_5_f4_3</v>
      </c>
      <c r="B1061" s="23" t="s">
        <v>59</v>
      </c>
      <c r="C1061" s="23">
        <v>5</v>
      </c>
      <c r="D1061" s="23" t="s">
        <v>100</v>
      </c>
      <c r="E1061" s="23">
        <v>0</v>
      </c>
      <c r="F1061" s="23">
        <v>0.21985827327327112</v>
      </c>
      <c r="G1061" s="23">
        <v>1.8064606750745753</v>
      </c>
      <c r="H1061" s="23">
        <v>4.3764665807893088</v>
      </c>
      <c r="I1061" s="23">
        <v>0.15211011494270005</v>
      </c>
      <c r="J1061" s="23">
        <v>191.01869158878509</v>
      </c>
      <c r="K1061" s="23">
        <v>68.053387568882158</v>
      </c>
      <c r="L1061" s="23"/>
    </row>
    <row r="1062" spans="1:12" x14ac:dyDescent="0.2">
      <c r="A1062" s="103" t="str">
        <f t="shared" si="85"/>
        <v>2013_4_5_f4_4</v>
      </c>
      <c r="B1062" s="23" t="s">
        <v>59</v>
      </c>
      <c r="C1062" s="23">
        <v>5</v>
      </c>
      <c r="D1062" s="23" t="s">
        <v>102</v>
      </c>
      <c r="E1062" s="23">
        <v>0.16645003156682883</v>
      </c>
      <c r="F1062" s="23">
        <v>4.436244342179565</v>
      </c>
      <c r="G1062" s="23">
        <v>9.6891460782336694</v>
      </c>
      <c r="H1062" s="23">
        <v>2.3353141706427438</v>
      </c>
      <c r="I1062" s="23">
        <v>4.0547496189941006E-3</v>
      </c>
      <c r="J1062" s="23">
        <v>178.89719626168221</v>
      </c>
      <c r="K1062" s="23">
        <v>-14.585353843726617</v>
      </c>
      <c r="L1062" s="23"/>
    </row>
    <row r="1063" spans="1:12" x14ac:dyDescent="0.2">
      <c r="A1063" s="103" t="str">
        <f t="shared" si="85"/>
        <v>2013_4_5_f60_1</v>
      </c>
      <c r="B1063" s="23" t="s">
        <v>59</v>
      </c>
      <c r="C1063" s="23">
        <v>5</v>
      </c>
      <c r="D1063" s="23" t="s">
        <v>109</v>
      </c>
      <c r="E1063" s="23">
        <v>1.5804362948035715E-2</v>
      </c>
      <c r="F1063" s="23">
        <v>0.6802006979649311</v>
      </c>
      <c r="G1063" s="23">
        <v>3.4066198981509141</v>
      </c>
      <c r="H1063" s="23">
        <v>2.9604254225403754</v>
      </c>
      <c r="I1063" s="23">
        <v>0.10691193282825263</v>
      </c>
      <c r="J1063" s="23">
        <v>211.57943925233627</v>
      </c>
      <c r="K1063" s="23">
        <v>34.343832733670041</v>
      </c>
      <c r="L1063" s="23"/>
    </row>
    <row r="1064" spans="1:12" x14ac:dyDescent="0.2">
      <c r="A1064" s="103" t="str">
        <f t="shared" si="85"/>
        <v>2013_4_5_f61_1</v>
      </c>
      <c r="B1064" s="23" t="s">
        <v>59</v>
      </c>
      <c r="C1064" s="23">
        <v>5</v>
      </c>
      <c r="D1064" s="23" t="s">
        <v>110</v>
      </c>
      <c r="E1064" s="23">
        <v>0.49935009470048652</v>
      </c>
      <c r="F1064" s="23">
        <v>10.090101655948294</v>
      </c>
      <c r="G1064" s="23">
        <v>6.6405296910407454</v>
      </c>
      <c r="H1064" s="23">
        <v>0.53826684053007279</v>
      </c>
      <c r="I1064" s="23">
        <v>0</v>
      </c>
      <c r="J1064" s="23">
        <v>195.45794392523371</v>
      </c>
      <c r="K1064" s="23">
        <v>-59.378588351767604</v>
      </c>
      <c r="L1064" s="23"/>
    </row>
    <row r="1065" spans="1:12" x14ac:dyDescent="0.2">
      <c r="A1065" s="103" t="str">
        <f t="shared" si="85"/>
        <v>2013_4_5_f61_2</v>
      </c>
      <c r="B1065" s="23" t="s">
        <v>59</v>
      </c>
      <c r="C1065" s="23">
        <v>5</v>
      </c>
      <c r="D1065" s="23" t="s">
        <v>111</v>
      </c>
      <c r="E1065" s="23">
        <v>1.4483026972545021</v>
      </c>
      <c r="F1065" s="23">
        <v>12.997133683350862</v>
      </c>
      <c r="G1065" s="23">
        <v>3.4811524339430706</v>
      </c>
      <c r="H1065" s="23">
        <v>8.109499237988203E-3</v>
      </c>
      <c r="I1065" s="23">
        <v>0</v>
      </c>
      <c r="J1065" s="23">
        <v>196.45794392523371</v>
      </c>
      <c r="K1065" s="23">
        <v>-88.57483577747486</v>
      </c>
      <c r="L1065" s="23"/>
    </row>
    <row r="1066" spans="1:12" x14ac:dyDescent="0.2">
      <c r="A1066" s="103" t="str">
        <f t="shared" si="85"/>
        <v>2013_4_5_f9_1</v>
      </c>
      <c r="B1066" s="23" t="s">
        <v>59</v>
      </c>
      <c r="C1066" s="23">
        <v>5</v>
      </c>
      <c r="D1066" s="23" t="s">
        <v>4</v>
      </c>
      <c r="E1066" s="23">
        <v>6.0280616663779662E-3</v>
      </c>
      <c r="F1066" s="23">
        <v>0.2120188890921483</v>
      </c>
      <c r="G1066" s="23">
        <v>1.247441732460649</v>
      </c>
      <c r="H1066" s="23">
        <v>0.33791841168442854</v>
      </c>
      <c r="I1066" s="23">
        <v>0</v>
      </c>
      <c r="J1066" s="23">
        <v>207.27102803738322</v>
      </c>
      <c r="K1066" s="23">
        <v>6.3126844505183382</v>
      </c>
      <c r="L1066" s="23"/>
    </row>
    <row r="1067" spans="1:12" x14ac:dyDescent="0.2">
      <c r="A1067" s="103" t="str">
        <f t="shared" si="85"/>
        <v>2013_4_5_f9_2</v>
      </c>
      <c r="B1067" s="23" t="s">
        <v>59</v>
      </c>
      <c r="C1067" s="23">
        <v>5</v>
      </c>
      <c r="D1067" s="23" t="s">
        <v>5</v>
      </c>
      <c r="E1067" s="23">
        <v>3.0373780374200441E-2</v>
      </c>
      <c r="F1067" s="23">
        <v>0.61012110626794647</v>
      </c>
      <c r="G1067" s="23">
        <v>1.9694232524284632</v>
      </c>
      <c r="H1067" s="23">
        <v>0.49702395774385932</v>
      </c>
      <c r="I1067" s="23">
        <v>0</v>
      </c>
      <c r="J1067" s="23">
        <v>218.01869158878509</v>
      </c>
      <c r="K1067" s="23">
        <v>-5.5953636680493695</v>
      </c>
      <c r="L1067" s="23"/>
    </row>
    <row r="1068" spans="1:12" x14ac:dyDescent="0.2">
      <c r="A1068" s="103" t="str">
        <f t="shared" si="85"/>
        <v>2013_4_5_f9_3</v>
      </c>
      <c r="B1068" s="23" t="s">
        <v>59</v>
      </c>
      <c r="C1068" s="23">
        <v>5</v>
      </c>
      <c r="D1068" s="23" t="s">
        <v>6</v>
      </c>
      <c r="E1068" s="23">
        <v>0</v>
      </c>
      <c r="F1068" s="23">
        <v>0.54950700896891924</v>
      </c>
      <c r="G1068" s="23">
        <v>3.4628765260288086</v>
      </c>
      <c r="H1068" s="23">
        <v>2.3748129870108188</v>
      </c>
      <c r="I1068" s="23">
        <v>0.10417415057678707</v>
      </c>
      <c r="J1068" s="23">
        <v>189.64485981308405</v>
      </c>
      <c r="K1068" s="23">
        <v>31.328580384172174</v>
      </c>
      <c r="L1068" s="23"/>
    </row>
    <row r="1069" spans="1:12" x14ac:dyDescent="0.2">
      <c r="A1069" s="103" t="str">
        <f t="shared" si="85"/>
        <v>2013_4_5_f9_4</v>
      </c>
      <c r="B1069" s="23" t="s">
        <v>59</v>
      </c>
      <c r="C1069" s="23">
        <v>5</v>
      </c>
      <c r="D1069" s="23" t="s">
        <v>7</v>
      </c>
      <c r="E1069" s="23">
        <v>0.33695481275265171</v>
      </c>
      <c r="F1069" s="23">
        <v>9.0140052943420219</v>
      </c>
      <c r="G1069" s="23">
        <v>6.8936838576018413</v>
      </c>
      <c r="H1069" s="23">
        <v>0.54515410131025754</v>
      </c>
      <c r="I1069" s="23">
        <v>0</v>
      </c>
      <c r="J1069" s="23">
        <v>178.71028037383184</v>
      </c>
      <c r="K1069" s="23">
        <v>-54.454263134038698</v>
      </c>
      <c r="L1069" s="23"/>
    </row>
    <row r="1070" spans="1:12" x14ac:dyDescent="0.2">
      <c r="A1070" s="103" t="str">
        <f t="shared" si="85"/>
        <v>2013_4_5_InEI</v>
      </c>
      <c r="B1070" s="23" t="s">
        <v>59</v>
      </c>
      <c r="C1070" s="23">
        <v>5</v>
      </c>
      <c r="D1070" s="23" t="s">
        <v>107</v>
      </c>
      <c r="E1070" s="23">
        <v>4.4590838255139243E-4</v>
      </c>
      <c r="F1070" s="23">
        <v>9.2751448630924022E-3</v>
      </c>
      <c r="G1070" s="23">
        <v>3.8984455058648788E-2</v>
      </c>
      <c r="H1070" s="23">
        <v>1.0162518195566423E-2</v>
      </c>
      <c r="I1070" s="23">
        <v>0</v>
      </c>
      <c r="J1070" s="23">
        <v>214.83159450339673</v>
      </c>
      <c r="K1070" s="23">
        <v>-7.5481256854684278E-3</v>
      </c>
      <c r="L1070" s="23"/>
    </row>
    <row r="1071" spans="1:12" x14ac:dyDescent="0.2">
      <c r="A1071" s="103" t="str">
        <f t="shared" si="85"/>
        <v>2013_4_5_InIN</v>
      </c>
      <c r="B1071" s="23" t="s">
        <v>59</v>
      </c>
      <c r="C1071" s="23">
        <v>5</v>
      </c>
      <c r="D1071" s="23" t="s">
        <v>113</v>
      </c>
      <c r="E1071" s="23">
        <v>3.6834901410120281E-2</v>
      </c>
      <c r="F1071" s="23">
        <v>0.98406448678724845</v>
      </c>
      <c r="G1071" s="23">
        <v>0.98572755819324454</v>
      </c>
      <c r="H1071" s="23">
        <v>0.27047745655971478</v>
      </c>
      <c r="I1071" s="23">
        <v>7.0621336087144963E-3</v>
      </c>
      <c r="J1071" s="23">
        <v>185.04446004006104</v>
      </c>
      <c r="K1071" s="23">
        <v>-33.847469239043413</v>
      </c>
      <c r="L1071" s="23"/>
    </row>
    <row r="1072" spans="1:12" x14ac:dyDescent="0.2">
      <c r="A1072" s="103" t="str">
        <f t="shared" si="85"/>
        <v>2013_4_5_lagE</v>
      </c>
      <c r="B1072" s="23" t="s">
        <v>59</v>
      </c>
      <c r="C1072" s="23">
        <v>5</v>
      </c>
      <c r="D1072" s="23" t="s">
        <v>226</v>
      </c>
      <c r="E1072" s="23">
        <v>1.5990795521333273E-4</v>
      </c>
      <c r="F1072" s="23">
        <v>4.0762299243347561E-3</v>
      </c>
      <c r="G1072" s="23">
        <v>2.8313718992110274E-2</v>
      </c>
      <c r="H1072" s="23">
        <v>2.470529099964144E-2</v>
      </c>
      <c r="I1072" s="23">
        <v>1.6135790586608869E-3</v>
      </c>
      <c r="J1072" s="23">
        <v>215.07656554601979</v>
      </c>
      <c r="K1072" s="23">
        <v>39.981165738821439</v>
      </c>
      <c r="L1072" s="23"/>
    </row>
    <row r="1073" spans="1:12" x14ac:dyDescent="0.2">
      <c r="A1073" s="103" t="str">
        <f t="shared" si="85"/>
        <v>2013_4_5_lagI</v>
      </c>
      <c r="B1073" s="23" t="s">
        <v>59</v>
      </c>
      <c r="C1073" s="23">
        <v>5</v>
      </c>
      <c r="D1073" s="23" t="s">
        <v>227</v>
      </c>
      <c r="E1073" s="23">
        <v>1.830168015283249E-2</v>
      </c>
      <c r="F1073" s="23">
        <v>0.48292080722572128</v>
      </c>
      <c r="G1073" s="23">
        <v>1.1273394324134673</v>
      </c>
      <c r="H1073" s="23">
        <v>0.63564420387818943</v>
      </c>
      <c r="I1073" s="23">
        <v>8.0517977054513877E-3</v>
      </c>
      <c r="J1073" s="23">
        <v>185.1780436238669</v>
      </c>
      <c r="K1073" s="23">
        <v>5.8190415143389869</v>
      </c>
      <c r="L1073" s="23"/>
    </row>
    <row r="1074" spans="1:12" x14ac:dyDescent="0.2">
      <c r="A1074" s="103" t="str">
        <f t="shared" si="85"/>
        <v>2013_4_6_f12_3</v>
      </c>
      <c r="B1074" s="23" t="s">
        <v>59</v>
      </c>
      <c r="C1074" s="23">
        <v>6</v>
      </c>
      <c r="D1074" s="23" t="s">
        <v>3</v>
      </c>
      <c r="E1074" s="23">
        <v>8.5302751176756823E-4</v>
      </c>
      <c r="F1074" s="23">
        <v>4.672493323257295E-2</v>
      </c>
      <c r="G1074" s="23">
        <v>0.67446270871211</v>
      </c>
      <c r="H1074" s="23">
        <v>8.2713883874440911E-2</v>
      </c>
      <c r="I1074" s="23">
        <v>0</v>
      </c>
      <c r="J1074" s="23">
        <v>75.247663551401885</v>
      </c>
      <c r="K1074" s="23">
        <v>4.2600436961102481</v>
      </c>
      <c r="L1074" s="23"/>
    </row>
    <row r="1075" spans="1:12" x14ac:dyDescent="0.2">
      <c r="A1075" s="103" t="str">
        <f t="shared" si="85"/>
        <v>2013_4_6_f4_1</v>
      </c>
      <c r="B1075" s="23" t="s">
        <v>59</v>
      </c>
      <c r="C1075" s="23">
        <v>6</v>
      </c>
      <c r="D1075" s="23" t="s">
        <v>43</v>
      </c>
      <c r="E1075" s="23">
        <v>0</v>
      </c>
      <c r="F1075" s="23">
        <v>3.417131959767593E-3</v>
      </c>
      <c r="G1075" s="23">
        <v>0.25191576643446534</v>
      </c>
      <c r="H1075" s="23">
        <v>0.7166094824278666</v>
      </c>
      <c r="I1075" s="23">
        <v>6.1272666343969912E-2</v>
      </c>
      <c r="J1075" s="23">
        <v>73.574766355140184</v>
      </c>
      <c r="K1075" s="23">
        <v>80.887099490887493</v>
      </c>
      <c r="L1075" s="23"/>
    </row>
    <row r="1076" spans="1:12" x14ac:dyDescent="0.2">
      <c r="A1076" s="103" t="str">
        <f t="shared" si="85"/>
        <v>2013_4_6_f4_2</v>
      </c>
      <c r="B1076" s="23" t="s">
        <v>59</v>
      </c>
      <c r="C1076" s="23">
        <v>6</v>
      </c>
      <c r="D1076" s="23" t="s">
        <v>44</v>
      </c>
      <c r="E1076" s="23">
        <v>0</v>
      </c>
      <c r="F1076" s="23">
        <v>1.421867511975468E-2</v>
      </c>
      <c r="G1076" s="23">
        <v>0.3504671794298998</v>
      </c>
      <c r="H1076" s="23">
        <v>0.59826640223313676</v>
      </c>
      <c r="I1076" s="23">
        <v>3.0022156044033684E-3</v>
      </c>
      <c r="J1076" s="23">
        <v>77.023364485981318</v>
      </c>
      <c r="K1076" s="23">
        <v>61.084882899705796</v>
      </c>
      <c r="L1076" s="23"/>
    </row>
    <row r="1077" spans="1:12" x14ac:dyDescent="0.2">
      <c r="A1077" s="103" t="str">
        <f t="shared" si="85"/>
        <v>2013_4_6_f4_3</v>
      </c>
      <c r="B1077" s="23" t="s">
        <v>59</v>
      </c>
      <c r="C1077" s="23">
        <v>6</v>
      </c>
      <c r="D1077" s="23" t="s">
        <v>100</v>
      </c>
      <c r="E1077" s="23">
        <v>0</v>
      </c>
      <c r="F1077" s="23">
        <v>0</v>
      </c>
      <c r="G1077" s="23">
        <v>0.19773924285038488</v>
      </c>
      <c r="H1077" s="23">
        <v>0.47806612016151512</v>
      </c>
      <c r="I1077" s="23">
        <v>0.10478142942727101</v>
      </c>
      <c r="J1077" s="23">
        <v>71.911214953271013</v>
      </c>
      <c r="K1077" s="23">
        <v>88.091290510739995</v>
      </c>
      <c r="L1077" s="23"/>
    </row>
    <row r="1078" spans="1:12" x14ac:dyDescent="0.2">
      <c r="A1078" s="103" t="str">
        <f t="shared" si="85"/>
        <v>2013_4_6_f4_4</v>
      </c>
      <c r="B1078" s="23" t="s">
        <v>59</v>
      </c>
      <c r="C1078" s="23">
        <v>6</v>
      </c>
      <c r="D1078" s="23" t="s">
        <v>102</v>
      </c>
      <c r="E1078" s="23">
        <v>0</v>
      </c>
      <c r="F1078" s="23">
        <v>8.38076918938674E-2</v>
      </c>
      <c r="G1078" s="23">
        <v>0.27797870948417469</v>
      </c>
      <c r="H1078" s="23">
        <v>6.6951352375703238E-2</v>
      </c>
      <c r="I1078" s="23">
        <v>4.3315450669844974E-4</v>
      </c>
      <c r="J1078" s="23">
        <v>64.238317757009327</v>
      </c>
      <c r="K1078" s="23">
        <v>-3.7257955273761607</v>
      </c>
      <c r="L1078" s="23"/>
    </row>
    <row r="1079" spans="1:12" x14ac:dyDescent="0.2">
      <c r="A1079" s="103" t="str">
        <f t="shared" si="85"/>
        <v>2013_4_6_f60_1</v>
      </c>
      <c r="B1079" s="23" t="s">
        <v>59</v>
      </c>
      <c r="C1079" s="23">
        <v>6</v>
      </c>
      <c r="D1079" s="23" t="s">
        <v>109</v>
      </c>
      <c r="E1079" s="23">
        <v>0</v>
      </c>
      <c r="F1079" s="23">
        <v>5.830424087224919E-2</v>
      </c>
      <c r="G1079" s="23">
        <v>0.59203447540686083</v>
      </c>
      <c r="H1079" s="23">
        <v>0.15441583705178141</v>
      </c>
      <c r="I1079" s="23">
        <v>0</v>
      </c>
      <c r="J1079" s="23">
        <v>75.247663551401885</v>
      </c>
      <c r="K1079" s="23">
        <v>11.942970161737493</v>
      </c>
      <c r="L1079" s="23"/>
    </row>
    <row r="1080" spans="1:12" x14ac:dyDescent="0.2">
      <c r="A1080" s="103" t="str">
        <f t="shared" si="85"/>
        <v>2013_4_6_f61_1</v>
      </c>
      <c r="B1080" s="23" t="s">
        <v>59</v>
      </c>
      <c r="C1080" s="23">
        <v>6</v>
      </c>
      <c r="D1080" s="23" t="s">
        <v>110</v>
      </c>
      <c r="E1080" s="23">
        <v>0</v>
      </c>
      <c r="F1080" s="23">
        <v>0.16178209759928966</v>
      </c>
      <c r="G1080" s="23">
        <v>0.27853646532733534</v>
      </c>
      <c r="H1080" s="23">
        <v>3.4470144096760049E-3</v>
      </c>
      <c r="I1080" s="23">
        <v>1.9051509637167157E-2</v>
      </c>
      <c r="J1080" s="23">
        <v>69.574766355140184</v>
      </c>
      <c r="K1080" s="23">
        <v>-25.978311367352745</v>
      </c>
      <c r="L1080" s="23"/>
    </row>
    <row r="1081" spans="1:12" x14ac:dyDescent="0.2">
      <c r="A1081" s="103" t="str">
        <f t="shared" si="85"/>
        <v>2013_4_6_f61_2</v>
      </c>
      <c r="B1081" s="23" t="s">
        <v>59</v>
      </c>
      <c r="C1081" s="23">
        <v>6</v>
      </c>
      <c r="D1081" s="23" t="s">
        <v>111</v>
      </c>
      <c r="E1081" s="23">
        <v>7.1040462808930624E-3</v>
      </c>
      <c r="F1081" s="23">
        <v>0.20738649911546933</v>
      </c>
      <c r="G1081" s="23">
        <v>0.22556770833152556</v>
      </c>
      <c r="H1081" s="23">
        <v>1.9917818650564054E-2</v>
      </c>
      <c r="I1081" s="23">
        <v>0</v>
      </c>
      <c r="J1081" s="23">
        <v>68.57476635514017</v>
      </c>
      <c r="K1081" s="23">
        <v>-43.84505741436891</v>
      </c>
      <c r="L1081" s="23"/>
    </row>
    <row r="1082" spans="1:12" x14ac:dyDescent="0.2">
      <c r="A1082" s="103" t="str">
        <f t="shared" si="85"/>
        <v>2013_4_6_f9_1</v>
      </c>
      <c r="B1082" s="23" t="s">
        <v>59</v>
      </c>
      <c r="C1082" s="23">
        <v>6</v>
      </c>
      <c r="D1082" s="23" t="s">
        <v>4</v>
      </c>
      <c r="E1082" s="23">
        <v>0</v>
      </c>
      <c r="F1082" s="23">
        <v>2.2780879731783949E-3</v>
      </c>
      <c r="G1082" s="23">
        <v>0.64340787196601645</v>
      </c>
      <c r="H1082" s="23">
        <v>0.36155027189090033</v>
      </c>
      <c r="I1082" s="23">
        <v>2.483977134938507E-2</v>
      </c>
      <c r="J1082" s="23">
        <v>73.462616822429879</v>
      </c>
      <c r="K1082" s="23">
        <v>39.624187109926872</v>
      </c>
      <c r="L1082" s="23"/>
    </row>
    <row r="1083" spans="1:12" x14ac:dyDescent="0.2">
      <c r="A1083" s="103" t="str">
        <f t="shared" si="85"/>
        <v>2013_4_6_f9_2</v>
      </c>
      <c r="B1083" s="23" t="s">
        <v>59</v>
      </c>
      <c r="C1083" s="23">
        <v>6</v>
      </c>
      <c r="D1083" s="23" t="s">
        <v>5</v>
      </c>
      <c r="E1083" s="23">
        <v>0</v>
      </c>
      <c r="F1083" s="23">
        <v>4.9524468157450076E-2</v>
      </c>
      <c r="G1083" s="23">
        <v>0.61001507691110557</v>
      </c>
      <c r="H1083" s="23">
        <v>0.25081770014136795</v>
      </c>
      <c r="I1083" s="23">
        <v>2.3657969638196323E-2</v>
      </c>
      <c r="J1083" s="23">
        <v>74.911214953270999</v>
      </c>
      <c r="K1083" s="23">
        <v>26.617250694437221</v>
      </c>
      <c r="L1083" s="23"/>
    </row>
    <row r="1084" spans="1:12" x14ac:dyDescent="0.2">
      <c r="A1084" s="103" t="str">
        <f t="shared" si="85"/>
        <v>2013_4_6_f9_3</v>
      </c>
      <c r="B1084" s="23" t="s">
        <v>59</v>
      </c>
      <c r="C1084" s="23">
        <v>6</v>
      </c>
      <c r="D1084" s="23" t="s">
        <v>6</v>
      </c>
      <c r="E1084" s="23">
        <v>0</v>
      </c>
      <c r="F1084" s="23">
        <v>2.3669854583227859E-2</v>
      </c>
      <c r="G1084" s="23">
        <v>0.42481428762886808</v>
      </c>
      <c r="H1084" s="23">
        <v>0.30928582315561481</v>
      </c>
      <c r="I1084" s="23">
        <v>2.111077204792516E-2</v>
      </c>
      <c r="J1084" s="23">
        <v>71.686915887850446</v>
      </c>
      <c r="K1084" s="23">
        <v>42.090848690907166</v>
      </c>
      <c r="L1084" s="23"/>
    </row>
    <row r="1085" spans="1:12" x14ac:dyDescent="0.2">
      <c r="A1085" s="103" t="str">
        <f t="shared" si="85"/>
        <v>2013_4_6_f9_4</v>
      </c>
      <c r="B1085" s="23" t="s">
        <v>59</v>
      </c>
      <c r="C1085" s="23">
        <v>6</v>
      </c>
      <c r="D1085" s="23" t="s">
        <v>7</v>
      </c>
      <c r="E1085" s="23">
        <v>4.3315450669844974E-4</v>
      </c>
      <c r="F1085" s="23">
        <v>0.15656463355927014</v>
      </c>
      <c r="G1085" s="23">
        <v>0.24043951993430474</v>
      </c>
      <c r="H1085" s="23">
        <v>3.1300445753471913E-2</v>
      </c>
      <c r="I1085" s="23">
        <v>0</v>
      </c>
      <c r="J1085" s="23">
        <v>64.12616822429905</v>
      </c>
      <c r="K1085" s="23">
        <v>-29.419031964150495</v>
      </c>
      <c r="L1085" s="23"/>
    </row>
    <row r="1086" spans="1:12" x14ac:dyDescent="0.2">
      <c r="A1086" s="103" t="str">
        <f t="shared" si="85"/>
        <v>2013_4_6_InEI</v>
      </c>
      <c r="B1086" s="23" t="s">
        <v>59</v>
      </c>
      <c r="C1086" s="23">
        <v>6</v>
      </c>
      <c r="D1086" s="23" t="s">
        <v>107</v>
      </c>
      <c r="E1086" s="23">
        <v>0</v>
      </c>
      <c r="F1086" s="23">
        <v>9.5474654858290829E-4</v>
      </c>
      <c r="G1086" s="23">
        <v>2.2018137922639618E-2</v>
      </c>
      <c r="H1086" s="23">
        <v>9.9340783789101279E-3</v>
      </c>
      <c r="I1086" s="23">
        <v>1.1760154404492659E-3</v>
      </c>
      <c r="J1086" s="23">
        <v>74.149310163640621</v>
      </c>
      <c r="K1086" s="23">
        <v>33.246398288957415</v>
      </c>
      <c r="L1086" s="23"/>
    </row>
    <row r="1087" spans="1:12" x14ac:dyDescent="0.2">
      <c r="A1087" s="103" t="str">
        <f t="shared" si="85"/>
        <v>2013_4_6_InIN</v>
      </c>
      <c r="B1087" s="23" t="s">
        <v>59</v>
      </c>
      <c r="C1087" s="23">
        <v>6</v>
      </c>
      <c r="D1087" s="23" t="s">
        <v>113</v>
      </c>
      <c r="E1087" s="23">
        <v>5.0231535188907218E-6</v>
      </c>
      <c r="F1087" s="23">
        <v>3.1477240571786253E-3</v>
      </c>
      <c r="G1087" s="23">
        <v>9.1658164207840728E-3</v>
      </c>
      <c r="H1087" s="23">
        <v>4.5365303572342686E-3</v>
      </c>
      <c r="I1087" s="23">
        <v>4.2392838678927174E-4</v>
      </c>
      <c r="J1087" s="23">
        <v>68.742692939257807</v>
      </c>
      <c r="K1087" s="23">
        <v>12.886242741099021</v>
      </c>
      <c r="L1087" s="23"/>
    </row>
    <row r="1088" spans="1:12" x14ac:dyDescent="0.2">
      <c r="A1088" s="103" t="str">
        <f t="shared" si="85"/>
        <v>2013_4_6_lagE</v>
      </c>
      <c r="B1088" s="23" t="s">
        <v>59</v>
      </c>
      <c r="C1088" s="23">
        <v>6</v>
      </c>
      <c r="D1088" s="23" t="s">
        <v>226</v>
      </c>
      <c r="E1088" s="23">
        <v>0</v>
      </c>
      <c r="F1088" s="23">
        <v>2.4450210861805374E-4</v>
      </c>
      <c r="G1088" s="23">
        <v>9.637528691535148E-3</v>
      </c>
      <c r="H1088" s="23">
        <v>2.3517547678394132E-2</v>
      </c>
      <c r="I1088" s="23">
        <v>1.3518241584346417E-3</v>
      </c>
      <c r="J1088" s="23">
        <v>75.144930030896731</v>
      </c>
      <c r="K1088" s="23">
        <v>74.750058747272888</v>
      </c>
      <c r="L1088" s="23"/>
    </row>
    <row r="1089" spans="1:12" x14ac:dyDescent="0.2">
      <c r="A1089" s="103" t="str">
        <f t="shared" si="85"/>
        <v>2013_4_6_lagI</v>
      </c>
      <c r="B1089" s="23" t="s">
        <v>59</v>
      </c>
      <c r="C1089" s="23">
        <v>6</v>
      </c>
      <c r="D1089" s="23" t="s">
        <v>227</v>
      </c>
      <c r="E1089" s="23">
        <v>0</v>
      </c>
      <c r="F1089" s="23">
        <v>1.4154955299438597E-3</v>
      </c>
      <c r="G1089" s="23">
        <v>7.5977172587535025E-3</v>
      </c>
      <c r="H1089" s="23">
        <v>6.7917055037158714E-3</v>
      </c>
      <c r="I1089" s="23">
        <v>1.4947539737231188E-3</v>
      </c>
      <c r="J1089" s="23">
        <v>68.927790487667281</v>
      </c>
      <c r="K1089" s="23">
        <v>48.357667084791657</v>
      </c>
      <c r="L1089" s="23"/>
    </row>
    <row r="1090" spans="1:12" x14ac:dyDescent="0.2">
      <c r="A1090" s="103" t="str">
        <f t="shared" si="85"/>
        <v>2013_4_7_f12_3</v>
      </c>
      <c r="B1090" s="23" t="s">
        <v>59</v>
      </c>
      <c r="C1090" s="23">
        <v>7</v>
      </c>
      <c r="D1090" s="23" t="s">
        <v>3</v>
      </c>
      <c r="E1090" s="23">
        <v>4.4758906658876843E-4</v>
      </c>
      <c r="F1090" s="23">
        <v>3.1155012222083688E-2</v>
      </c>
      <c r="G1090" s="23">
        <v>0.15246506679362218</v>
      </c>
      <c r="H1090" s="23">
        <v>2.4563101274051341E-2</v>
      </c>
      <c r="I1090" s="23">
        <v>0</v>
      </c>
      <c r="J1090" s="23">
        <v>66.932242990654217</v>
      </c>
      <c r="K1090" s="23">
        <v>-3.5886792270903087</v>
      </c>
      <c r="L1090" s="23"/>
    </row>
    <row r="1091" spans="1:12" x14ac:dyDescent="0.2">
      <c r="A1091" s="103" t="str">
        <f t="shared" ref="A1091:A1154" si="86">CONCATENATE(B1091,"_",C1091,"_",D1091)</f>
        <v>2013_4_7_f4_1</v>
      </c>
      <c r="B1091" s="23" t="s">
        <v>59</v>
      </c>
      <c r="C1091" s="23">
        <v>7</v>
      </c>
      <c r="D1091" s="23" t="s">
        <v>43</v>
      </c>
      <c r="E1091" s="23">
        <v>0</v>
      </c>
      <c r="F1091" s="23">
        <v>2.9518658401744492E-3</v>
      </c>
      <c r="G1091" s="23">
        <v>0.16085187085870253</v>
      </c>
      <c r="H1091" s="23">
        <v>0.23120679411569484</v>
      </c>
      <c r="I1091" s="23">
        <v>2.9518658401744492E-3</v>
      </c>
      <c r="J1091" s="23">
        <v>67.4182242990654</v>
      </c>
      <c r="K1091" s="23">
        <v>58.839393350777932</v>
      </c>
      <c r="L1091" s="23"/>
    </row>
    <row r="1092" spans="1:12" x14ac:dyDescent="0.2">
      <c r="A1092" s="103" t="str">
        <f t="shared" si="86"/>
        <v>2013_4_7_f4_2</v>
      </c>
      <c r="B1092" s="23" t="s">
        <v>59</v>
      </c>
      <c r="C1092" s="23">
        <v>7</v>
      </c>
      <c r="D1092" s="23" t="s">
        <v>44</v>
      </c>
      <c r="E1092" s="23">
        <v>3.480011017747588E-3</v>
      </c>
      <c r="F1092" s="23">
        <v>4.3077431420842846E-2</v>
      </c>
      <c r="G1092" s="23">
        <v>0.31172809734540718</v>
      </c>
      <c r="H1092" s="23">
        <v>0.26809277373206164</v>
      </c>
      <c r="I1092" s="23">
        <v>3.3089358294142328E-2</v>
      </c>
      <c r="J1092" s="23">
        <v>70.427570093457959</v>
      </c>
      <c r="K1092" s="23">
        <v>43.100526229557531</v>
      </c>
      <c r="L1092" s="23"/>
    </row>
    <row r="1093" spans="1:12" x14ac:dyDescent="0.2">
      <c r="A1093" s="103" t="str">
        <f t="shared" si="86"/>
        <v>2013_4_7_f4_3</v>
      </c>
      <c r="B1093" s="23" t="s">
        <v>59</v>
      </c>
      <c r="C1093" s="23">
        <v>7</v>
      </c>
      <c r="D1093" s="23" t="s">
        <v>100</v>
      </c>
      <c r="E1093" s="23">
        <v>0</v>
      </c>
      <c r="F1093" s="23">
        <v>2.8953956428191999E-2</v>
      </c>
      <c r="G1093" s="23">
        <v>6.5709267940654542E-2</v>
      </c>
      <c r="H1093" s="23">
        <v>9.9379436650588876E-2</v>
      </c>
      <c r="I1093" s="23">
        <v>1.7903562663550737E-3</v>
      </c>
      <c r="J1093" s="23">
        <v>60.175233644859787</v>
      </c>
      <c r="K1093" s="23">
        <v>37.790457288979781</v>
      </c>
      <c r="L1093" s="23"/>
    </row>
    <row r="1094" spans="1:12" x14ac:dyDescent="0.2">
      <c r="A1094" s="103" t="str">
        <f t="shared" si="86"/>
        <v>2013_4_7_f4_4</v>
      </c>
      <c r="B1094" s="23" t="s">
        <v>59</v>
      </c>
      <c r="C1094" s="23">
        <v>7</v>
      </c>
      <c r="D1094" s="23" t="s">
        <v>102</v>
      </c>
      <c r="E1094" s="23">
        <v>1.7825973929513129E-3</v>
      </c>
      <c r="F1094" s="23">
        <v>3.3298752702443325E-3</v>
      </c>
      <c r="G1094" s="23">
        <v>2.841951708131607E-2</v>
      </c>
      <c r="H1094" s="23">
        <v>4.5633937933262959E-3</v>
      </c>
      <c r="I1094" s="23">
        <v>1.0256182430239733E-4</v>
      </c>
      <c r="J1094" s="23">
        <v>54.661214953270992</v>
      </c>
      <c r="K1094" s="23">
        <v>-5.5671910990363989</v>
      </c>
      <c r="L1094" s="23"/>
    </row>
    <row r="1095" spans="1:12" x14ac:dyDescent="0.2">
      <c r="A1095" s="103" t="str">
        <f t="shared" si="86"/>
        <v>2013_4_7_f60_1</v>
      </c>
      <c r="B1095" s="23" t="s">
        <v>59</v>
      </c>
      <c r="C1095" s="23">
        <v>7</v>
      </c>
      <c r="D1095" s="23" t="s">
        <v>109</v>
      </c>
      <c r="E1095" s="23">
        <v>0</v>
      </c>
      <c r="F1095" s="23">
        <v>1.5931405942028302E-2</v>
      </c>
      <c r="G1095" s="23">
        <v>0.1309226348200333</v>
      </c>
      <c r="H1095" s="23">
        <v>6.0475675617363597E-2</v>
      </c>
      <c r="I1095" s="23">
        <v>0</v>
      </c>
      <c r="J1095" s="23">
        <v>64.932242990654231</v>
      </c>
      <c r="K1095" s="23">
        <v>21.484749245408093</v>
      </c>
      <c r="L1095" s="23"/>
    </row>
    <row r="1096" spans="1:12" x14ac:dyDescent="0.2">
      <c r="A1096" s="103" t="str">
        <f t="shared" si="86"/>
        <v>2013_4_7_f61_1</v>
      </c>
      <c r="B1096" s="23" t="s">
        <v>59</v>
      </c>
      <c r="C1096" s="23">
        <v>7</v>
      </c>
      <c r="D1096" s="23" t="s">
        <v>110</v>
      </c>
      <c r="E1096" s="23">
        <v>1.7825973929513129E-3</v>
      </c>
      <c r="F1096" s="23">
        <v>6.6420495149745471E-3</v>
      </c>
      <c r="G1096" s="23">
        <v>3.3876118505242095E-2</v>
      </c>
      <c r="H1096" s="23">
        <v>2.2954065144632995E-3</v>
      </c>
      <c r="I1096" s="23">
        <v>0</v>
      </c>
      <c r="J1096" s="23">
        <v>62.418224299065372</v>
      </c>
      <c r="K1096" s="23">
        <v>-17.741069343917822</v>
      </c>
      <c r="L1096" s="23"/>
    </row>
    <row r="1097" spans="1:12" x14ac:dyDescent="0.2">
      <c r="A1097" s="103" t="str">
        <f t="shared" si="86"/>
        <v>2013_4_7_f61_2</v>
      </c>
      <c r="B1097" s="23" t="s">
        <v>59</v>
      </c>
      <c r="C1097" s="23">
        <v>7</v>
      </c>
      <c r="D1097" s="23" t="s">
        <v>111</v>
      </c>
      <c r="E1097" s="23">
        <v>2.0902828658585049E-3</v>
      </c>
      <c r="F1097" s="23">
        <v>1.4075612533575551E-2</v>
      </c>
      <c r="G1097" s="23">
        <v>2.8206584156749166E-2</v>
      </c>
      <c r="H1097" s="23">
        <v>2.0512364860479469E-4</v>
      </c>
      <c r="I1097" s="23">
        <v>0</v>
      </c>
      <c r="J1097" s="23">
        <v>61.418224299065379</v>
      </c>
      <c r="K1097" s="23">
        <v>-40.493551287990577</v>
      </c>
      <c r="L1097" s="23"/>
    </row>
    <row r="1098" spans="1:12" x14ac:dyDescent="0.2">
      <c r="A1098" s="103" t="str">
        <f t="shared" si="86"/>
        <v>2013_4_7_f9_1</v>
      </c>
      <c r="B1098" s="23" t="s">
        <v>59</v>
      </c>
      <c r="C1098" s="23">
        <v>7</v>
      </c>
      <c r="D1098" s="23" t="s">
        <v>4</v>
      </c>
      <c r="E1098" s="23">
        <v>0</v>
      </c>
      <c r="F1098" s="23">
        <v>2.0987484438515742E-2</v>
      </c>
      <c r="G1098" s="23">
        <v>0.30873686885938562</v>
      </c>
      <c r="H1098" s="23">
        <v>6.7254088076786692E-2</v>
      </c>
      <c r="I1098" s="23">
        <v>0</v>
      </c>
      <c r="J1098" s="23">
        <v>67.165887850467257</v>
      </c>
      <c r="K1098" s="23">
        <v>11.654689226461603</v>
      </c>
      <c r="L1098" s="23"/>
    </row>
    <row r="1099" spans="1:12" x14ac:dyDescent="0.2">
      <c r="A1099" s="103" t="str">
        <f t="shared" si="86"/>
        <v>2013_4_7_f9_2</v>
      </c>
      <c r="B1099" s="23" t="s">
        <v>59</v>
      </c>
      <c r="C1099" s="23">
        <v>7</v>
      </c>
      <c r="D1099" s="23" t="s">
        <v>5</v>
      </c>
      <c r="E1099" s="23">
        <v>0</v>
      </c>
      <c r="F1099" s="23">
        <v>6.2274937538065768E-2</v>
      </c>
      <c r="G1099" s="23">
        <v>0.44395494303843508</v>
      </c>
      <c r="H1099" s="23">
        <v>0.14788337398111728</v>
      </c>
      <c r="I1099" s="23">
        <v>0</v>
      </c>
      <c r="J1099" s="23">
        <v>69.175233644859759</v>
      </c>
      <c r="K1099" s="23">
        <v>13.08770856523144</v>
      </c>
      <c r="L1099" s="23"/>
    </row>
    <row r="1100" spans="1:12" x14ac:dyDescent="0.2">
      <c r="A1100" s="103" t="str">
        <f t="shared" si="86"/>
        <v>2013_4_7_f9_3</v>
      </c>
      <c r="B1100" s="23" t="s">
        <v>59</v>
      </c>
      <c r="C1100" s="23">
        <v>7</v>
      </c>
      <c r="D1100" s="23" t="s">
        <v>6</v>
      </c>
      <c r="E1100" s="23">
        <v>0</v>
      </c>
      <c r="F1100" s="23">
        <v>1.8238872475574236E-2</v>
      </c>
      <c r="G1100" s="23">
        <v>0.1375527487920972</v>
      </c>
      <c r="H1100" s="23">
        <v>3.9146217884941541E-2</v>
      </c>
      <c r="I1100" s="23">
        <v>0</v>
      </c>
      <c r="J1100" s="23">
        <v>59.670560747663508</v>
      </c>
      <c r="K1100" s="23">
        <v>10.725134484023576</v>
      </c>
      <c r="L1100" s="23"/>
    </row>
    <row r="1101" spans="1:12" x14ac:dyDescent="0.2">
      <c r="A1101" s="103" t="str">
        <f t="shared" si="86"/>
        <v>2013_4_7_f9_4</v>
      </c>
      <c r="B1101" s="23" t="s">
        <v>59</v>
      </c>
      <c r="C1101" s="23">
        <v>7</v>
      </c>
      <c r="D1101" s="23" t="s">
        <v>7</v>
      </c>
      <c r="E1101" s="23">
        <v>1.88515921725371E-3</v>
      </c>
      <c r="F1101" s="23">
        <v>1.2220649183375334E-2</v>
      </c>
      <c r="G1101" s="23">
        <v>2.378445148860418E-2</v>
      </c>
      <c r="H1101" s="23">
        <v>2.0512364860479469E-4</v>
      </c>
      <c r="I1101" s="23">
        <v>0</v>
      </c>
      <c r="J1101" s="23">
        <v>54.40887850467287</v>
      </c>
      <c r="K1101" s="23">
        <v>-41.437682215743429</v>
      </c>
      <c r="L1101" s="23"/>
    </row>
    <row r="1102" spans="1:12" x14ac:dyDescent="0.2">
      <c r="A1102" s="103" t="str">
        <f t="shared" si="86"/>
        <v>2013_4_7_InEI</v>
      </c>
      <c r="B1102" s="23" t="s">
        <v>59</v>
      </c>
      <c r="C1102" s="23">
        <v>7</v>
      </c>
      <c r="D1102" s="23" t="s">
        <v>107</v>
      </c>
      <c r="E1102" s="23">
        <v>0</v>
      </c>
      <c r="F1102" s="23">
        <v>1.3502023641752295E-3</v>
      </c>
      <c r="G1102" s="23">
        <v>1.1134403377806428E-2</v>
      </c>
      <c r="H1102" s="23">
        <v>3.0060211365691251E-3</v>
      </c>
      <c r="I1102" s="23">
        <v>0</v>
      </c>
      <c r="J1102" s="23">
        <v>68.440568938032115</v>
      </c>
      <c r="K1102" s="23">
        <v>10.689165683066307</v>
      </c>
      <c r="L1102" s="23"/>
    </row>
    <row r="1103" spans="1:12" x14ac:dyDescent="0.2">
      <c r="A1103" s="103" t="str">
        <f t="shared" si="86"/>
        <v>2013_4_7_InIN</v>
      </c>
      <c r="B1103" s="23" t="s">
        <v>59</v>
      </c>
      <c r="C1103" s="23">
        <v>7</v>
      </c>
      <c r="D1103" s="23" t="s">
        <v>113</v>
      </c>
      <c r="E1103" s="23">
        <v>1.274330724942247E-5</v>
      </c>
      <c r="F1103" s="23">
        <v>1.497366170087451E-4</v>
      </c>
      <c r="G1103" s="23">
        <v>7.883620599305819E-4</v>
      </c>
      <c r="H1103" s="23">
        <v>2.1673751049029416E-4</v>
      </c>
      <c r="I1103" s="23">
        <v>0</v>
      </c>
      <c r="J1103" s="23">
        <v>58.882537303781653</v>
      </c>
      <c r="K1103" s="23">
        <v>3.5555847950306787</v>
      </c>
      <c r="L1103" s="23"/>
    </row>
    <row r="1104" spans="1:12" x14ac:dyDescent="0.2">
      <c r="A1104" s="103" t="str">
        <f t="shared" si="86"/>
        <v>2013_4_7_lagE</v>
      </c>
      <c r="B1104" s="23" t="s">
        <v>59</v>
      </c>
      <c r="C1104" s="23">
        <v>7</v>
      </c>
      <c r="D1104" s="23" t="s">
        <v>226</v>
      </c>
      <c r="E1104" s="23">
        <v>8.1650666047906989E-6</v>
      </c>
      <c r="F1104" s="23">
        <v>7.9243766264265917E-4</v>
      </c>
      <c r="G1104" s="23">
        <v>6.5308567238231341E-3</v>
      </c>
      <c r="H1104" s="23">
        <v>7.4440139417357156E-3</v>
      </c>
      <c r="I1104" s="23">
        <v>7.5192742938899951E-4</v>
      </c>
      <c r="J1104" s="23">
        <v>69.438786441860373</v>
      </c>
      <c r="K1104" s="23">
        <v>52.417665369846468</v>
      </c>
      <c r="L1104" s="23"/>
    </row>
    <row r="1105" spans="1:12" x14ac:dyDescent="0.2">
      <c r="A1105" s="103" t="str">
        <f t="shared" si="86"/>
        <v>2013_4_7_lagI</v>
      </c>
      <c r="B1105" s="23" t="s">
        <v>59</v>
      </c>
      <c r="C1105" s="23">
        <v>7</v>
      </c>
      <c r="D1105" s="23" t="s">
        <v>227</v>
      </c>
      <c r="E1105" s="23">
        <v>1.2457458461820847E-5</v>
      </c>
      <c r="F1105" s="23">
        <v>1.9533597404356289E-4</v>
      </c>
      <c r="G1105" s="23">
        <v>4.0136424679679944E-4</v>
      </c>
      <c r="H1105" s="23">
        <v>5.5529204455933851E-4</v>
      </c>
      <c r="I1105" s="23">
        <v>6.545390422645502E-6</v>
      </c>
      <c r="J1105" s="23">
        <v>59.34235141815175</v>
      </c>
      <c r="K1105" s="23">
        <v>29.729580438961868</v>
      </c>
      <c r="L1105" s="23"/>
    </row>
    <row r="1106" spans="1:12" x14ac:dyDescent="0.2">
      <c r="A1106" s="103" t="str">
        <f t="shared" si="86"/>
        <v>2013_4_8_f12_3</v>
      </c>
      <c r="B1106" s="23" t="s">
        <v>59</v>
      </c>
      <c r="C1106" s="23">
        <v>8</v>
      </c>
      <c r="D1106" s="23" t="s">
        <v>3</v>
      </c>
      <c r="E1106" s="23">
        <v>3.3918862210956176E-4</v>
      </c>
      <c r="F1106" s="23">
        <v>3.052697598986057E-3</v>
      </c>
      <c r="G1106" s="23">
        <v>0.25082098811354508</v>
      </c>
      <c r="H1106" s="23">
        <v>8.6900402913009558E-2</v>
      </c>
      <c r="I1106" s="23">
        <v>0</v>
      </c>
      <c r="J1106" s="23">
        <v>23.415887850467286</v>
      </c>
      <c r="K1106" s="23">
        <v>24.38173287796797</v>
      </c>
      <c r="L1106" s="23"/>
    </row>
    <row r="1107" spans="1:12" x14ac:dyDescent="0.2">
      <c r="A1107" s="103" t="str">
        <f t="shared" si="86"/>
        <v>2013_4_8_f4_1</v>
      </c>
      <c r="B1107" s="23" t="s">
        <v>59</v>
      </c>
      <c r="C1107" s="23">
        <v>8</v>
      </c>
      <c r="D1107" s="23" t="s">
        <v>43</v>
      </c>
      <c r="E1107" s="23">
        <v>0</v>
      </c>
      <c r="F1107" s="23">
        <v>3.543566489831005E-2</v>
      </c>
      <c r="G1107" s="23">
        <v>0.4112646205102386</v>
      </c>
      <c r="H1107" s="23">
        <v>0.32737076076029076</v>
      </c>
      <c r="I1107" s="23">
        <v>2.7571469505966378E-2</v>
      </c>
      <c r="J1107" s="23">
        <v>28.191588785046729</v>
      </c>
      <c r="K1107" s="23">
        <v>43.295861694879108</v>
      </c>
      <c r="L1107" s="23"/>
    </row>
    <row r="1108" spans="1:12" x14ac:dyDescent="0.2">
      <c r="A1108" s="103" t="str">
        <f t="shared" si="86"/>
        <v>2013_4_8_f4_2</v>
      </c>
      <c r="B1108" s="23" t="s">
        <v>59</v>
      </c>
      <c r="C1108" s="23">
        <v>8</v>
      </c>
      <c r="D1108" s="23" t="s">
        <v>44</v>
      </c>
      <c r="E1108" s="23">
        <v>0</v>
      </c>
      <c r="F1108" s="23">
        <v>4.1503445102587834E-2</v>
      </c>
      <c r="G1108" s="23">
        <v>0.29567735101618486</v>
      </c>
      <c r="H1108" s="23">
        <v>0.26413564266193951</v>
      </c>
      <c r="I1108" s="23">
        <v>1.6065298821125661E-3</v>
      </c>
      <c r="J1108" s="23">
        <v>28.341121495327098</v>
      </c>
      <c r="K1108" s="23">
        <v>37.45839337062597</v>
      </c>
      <c r="L1108" s="23"/>
    </row>
    <row r="1109" spans="1:12" x14ac:dyDescent="0.2">
      <c r="A1109" s="103" t="str">
        <f t="shared" si="86"/>
        <v>2013_4_8_f4_3</v>
      </c>
      <c r="B1109" s="23" t="s">
        <v>59</v>
      </c>
      <c r="C1109" s="23">
        <v>8</v>
      </c>
      <c r="D1109" s="23" t="s">
        <v>100</v>
      </c>
      <c r="E1109" s="23">
        <v>0</v>
      </c>
      <c r="F1109" s="23">
        <v>2.240289316450236E-2</v>
      </c>
      <c r="G1109" s="23">
        <v>0.14269645645544365</v>
      </c>
      <c r="H1109" s="23">
        <v>0.15577181305655879</v>
      </c>
      <c r="I1109" s="23">
        <v>1.356754488438247E-3</v>
      </c>
      <c r="J1109" s="23">
        <v>23.303738317757009</v>
      </c>
      <c r="K1109" s="23">
        <v>42.231731522900482</v>
      </c>
      <c r="L1109" s="23"/>
    </row>
    <row r="1110" spans="1:12" x14ac:dyDescent="0.2">
      <c r="A1110" s="103" t="str">
        <f t="shared" si="86"/>
        <v>2013_4_8_f4_4</v>
      </c>
      <c r="B1110" s="23" t="s">
        <v>59</v>
      </c>
      <c r="C1110" s="23">
        <v>8</v>
      </c>
      <c r="D1110" s="23" t="s">
        <v>102</v>
      </c>
      <c r="E1110" s="23">
        <v>0</v>
      </c>
      <c r="F1110" s="23">
        <v>6.0834676239566371E-2</v>
      </c>
      <c r="G1110" s="23">
        <v>0.16768591022664595</v>
      </c>
      <c r="H1110" s="23">
        <v>4.9757409180723654E-2</v>
      </c>
      <c r="I1110" s="23">
        <v>3.1167688062116007E-4</v>
      </c>
      <c r="J1110" s="23">
        <v>22.079439252336442</v>
      </c>
      <c r="K1110" s="23">
        <v>-3.7524410731938866</v>
      </c>
      <c r="L1110" s="23"/>
    </row>
    <row r="1111" spans="1:12" x14ac:dyDescent="0.2">
      <c r="A1111" s="103" t="str">
        <f t="shared" si="86"/>
        <v>2013_4_8_f60_1</v>
      </c>
      <c r="B1111" s="23" t="s">
        <v>59</v>
      </c>
      <c r="C1111" s="23">
        <v>8</v>
      </c>
      <c r="D1111" s="23" t="s">
        <v>109</v>
      </c>
      <c r="E1111" s="23">
        <v>0</v>
      </c>
      <c r="F1111" s="23">
        <v>2.4098836275050165E-2</v>
      </c>
      <c r="G1111" s="23">
        <v>0.1576123716506472</v>
      </c>
      <c r="H1111" s="23">
        <v>0.13699917615745053</v>
      </c>
      <c r="I1111" s="23">
        <v>2.240289316450236E-2</v>
      </c>
      <c r="J1111" s="23">
        <v>23.415887850467286</v>
      </c>
      <c r="K1111" s="23">
        <v>46.232772726964107</v>
      </c>
      <c r="L1111" s="23"/>
    </row>
    <row r="1112" spans="1:12" x14ac:dyDescent="0.2">
      <c r="A1112" s="103" t="str">
        <f t="shared" si="86"/>
        <v>2013_4_8_f61_1</v>
      </c>
      <c r="B1112" s="23" t="s">
        <v>59</v>
      </c>
      <c r="C1112" s="23">
        <v>8</v>
      </c>
      <c r="D1112" s="23" t="s">
        <v>110</v>
      </c>
      <c r="E1112" s="23">
        <v>0</v>
      </c>
      <c r="F1112" s="23">
        <v>0.11242900066604444</v>
      </c>
      <c r="G1112" s="23">
        <v>0.1189298237637308</v>
      </c>
      <c r="H1112" s="23">
        <v>4.4786371182175135E-2</v>
      </c>
      <c r="I1112" s="23">
        <v>0</v>
      </c>
      <c r="J1112" s="23">
        <v>21.191588785046722</v>
      </c>
      <c r="K1112" s="23">
        <v>-24.495312813235863</v>
      </c>
      <c r="L1112" s="23"/>
    </row>
    <row r="1113" spans="1:12" x14ac:dyDescent="0.2">
      <c r="A1113" s="103" t="str">
        <f t="shared" si="86"/>
        <v>2013_4_8_f61_2</v>
      </c>
      <c r="B1113" s="23" t="s">
        <v>59</v>
      </c>
      <c r="C1113" s="23">
        <v>8</v>
      </c>
      <c r="D1113" s="23" t="s">
        <v>111</v>
      </c>
      <c r="E1113" s="23">
        <v>3.0964299808169471E-3</v>
      </c>
      <c r="F1113" s="23">
        <v>0.11801058521325741</v>
      </c>
      <c r="G1113" s="23">
        <v>0.11118683987756436</v>
      </c>
      <c r="H1113" s="23">
        <v>2.2237347150776989E-2</v>
      </c>
      <c r="I1113" s="23">
        <v>0</v>
      </c>
      <c r="J1113" s="23">
        <v>20.191588785046726</v>
      </c>
      <c r="K1113" s="23">
        <v>-40.060352968047432</v>
      </c>
      <c r="L1113" s="23"/>
    </row>
    <row r="1114" spans="1:12" x14ac:dyDescent="0.2">
      <c r="A1114" s="103" t="str">
        <f t="shared" si="86"/>
        <v>2013_4_8_f9_1</v>
      </c>
      <c r="B1114" s="23" t="s">
        <v>59</v>
      </c>
      <c r="C1114" s="23">
        <v>8</v>
      </c>
      <c r="D1114" s="23" t="s">
        <v>4</v>
      </c>
      <c r="E1114" s="23">
        <v>0</v>
      </c>
      <c r="F1114" s="23">
        <v>9.3685558456948329E-2</v>
      </c>
      <c r="G1114" s="23">
        <v>0.59733959731978215</v>
      </c>
      <c r="H1114" s="23">
        <v>4.3144059276911034E-2</v>
      </c>
      <c r="I1114" s="23">
        <v>0</v>
      </c>
      <c r="J1114" s="23">
        <v>26.154205607476634</v>
      </c>
      <c r="K1114" s="23">
        <v>-6.8841757654391049</v>
      </c>
      <c r="L1114" s="23"/>
    </row>
    <row r="1115" spans="1:12" x14ac:dyDescent="0.2">
      <c r="A1115" s="103" t="str">
        <f t="shared" si="86"/>
        <v>2013_4_8_f9_2</v>
      </c>
      <c r="B1115" s="23" t="s">
        <v>59</v>
      </c>
      <c r="C1115" s="23">
        <v>8</v>
      </c>
      <c r="D1115" s="23" t="s">
        <v>5</v>
      </c>
      <c r="E1115" s="23">
        <v>0</v>
      </c>
      <c r="F1115" s="23">
        <v>0.14333990195569762</v>
      </c>
      <c r="G1115" s="23">
        <v>0.41273077690918208</v>
      </c>
      <c r="H1115" s="23">
        <v>1.7841778984946707E-2</v>
      </c>
      <c r="I1115" s="23">
        <v>0</v>
      </c>
      <c r="J1115" s="23">
        <v>27.303738317757006</v>
      </c>
      <c r="K1115" s="23">
        <v>-21.867119497794484</v>
      </c>
      <c r="L1115" s="23"/>
    </row>
    <row r="1116" spans="1:12" x14ac:dyDescent="0.2">
      <c r="A1116" s="103" t="str">
        <f t="shared" si="86"/>
        <v>2013_4_8_f9_3</v>
      </c>
      <c r="B1116" s="23" t="s">
        <v>59</v>
      </c>
      <c r="C1116" s="23">
        <v>8</v>
      </c>
      <c r="D1116" s="23" t="s">
        <v>6</v>
      </c>
      <c r="E1116" s="23">
        <v>0</v>
      </c>
      <c r="F1116" s="23">
        <v>2.3420459030831044E-2</v>
      </c>
      <c r="G1116" s="23">
        <v>0.21694254134441762</v>
      </c>
      <c r="H1116" s="23">
        <v>5.8783646380972943E-2</v>
      </c>
      <c r="I1116" s="23">
        <v>0</v>
      </c>
      <c r="J1116" s="23">
        <v>22.228971962616821</v>
      </c>
      <c r="K1116" s="23">
        <v>11.821355089084387</v>
      </c>
      <c r="L1116" s="23"/>
    </row>
    <row r="1117" spans="1:12" x14ac:dyDescent="0.2">
      <c r="A1117" s="103" t="str">
        <f t="shared" si="86"/>
        <v>2013_4_8_f9_4</v>
      </c>
      <c r="B1117" s="23" t="s">
        <v>59</v>
      </c>
      <c r="C1117" s="23">
        <v>8</v>
      </c>
      <c r="D1117" s="23" t="s">
        <v>7</v>
      </c>
      <c r="E1117" s="23">
        <v>3.1167688062116007E-4</v>
      </c>
      <c r="F1117" s="23">
        <v>0.111493970024181</v>
      </c>
      <c r="G1117" s="23">
        <v>0.14423500159135683</v>
      </c>
      <c r="H1117" s="23">
        <v>2.2237347150776989E-2</v>
      </c>
      <c r="I1117" s="23">
        <v>0</v>
      </c>
      <c r="J1117" s="23">
        <v>22.042056074766347</v>
      </c>
      <c r="K1117" s="23">
        <v>-32.298628724019267</v>
      </c>
      <c r="L1117" s="23"/>
    </row>
    <row r="1118" spans="1:12" x14ac:dyDescent="0.2">
      <c r="A1118" s="103" t="str">
        <f t="shared" si="86"/>
        <v>2013_4_8_InEI</v>
      </c>
      <c r="B1118" s="23" t="s">
        <v>59</v>
      </c>
      <c r="C1118" s="23">
        <v>8</v>
      </c>
      <c r="D1118" s="23" t="s">
        <v>107</v>
      </c>
      <c r="E1118" s="23">
        <v>0</v>
      </c>
      <c r="F1118" s="23">
        <v>6.7036780525747469E-3</v>
      </c>
      <c r="G1118" s="23">
        <v>2.7245016632381089E-2</v>
      </c>
      <c r="H1118" s="23">
        <v>1.3204728051034427E-3</v>
      </c>
      <c r="I1118" s="23">
        <v>0</v>
      </c>
      <c r="J1118" s="23">
        <v>26.684913178882677</v>
      </c>
      <c r="K1118" s="23">
        <v>-15.263204749555193</v>
      </c>
      <c r="L1118" s="23"/>
    </row>
    <row r="1119" spans="1:12" x14ac:dyDescent="0.2">
      <c r="A1119" s="103" t="str">
        <f t="shared" si="86"/>
        <v>2013_4_8_InIN</v>
      </c>
      <c r="B1119" s="23" t="s">
        <v>59</v>
      </c>
      <c r="C1119" s="23">
        <v>8</v>
      </c>
      <c r="D1119" s="23" t="s">
        <v>113</v>
      </c>
      <c r="E1119" s="23">
        <v>4.9454566077438984E-6</v>
      </c>
      <c r="F1119" s="23">
        <v>2.7278038826103997E-3</v>
      </c>
      <c r="G1119" s="23">
        <v>6.707976468494331E-3</v>
      </c>
      <c r="H1119" s="23">
        <v>1.716215207168174E-3</v>
      </c>
      <c r="I1119" s="23">
        <v>0</v>
      </c>
      <c r="J1119" s="23">
        <v>22.140899424993307</v>
      </c>
      <c r="K1119" s="23">
        <v>-9.1555524699405346</v>
      </c>
      <c r="L1119" s="23"/>
    </row>
    <row r="1120" spans="1:12" x14ac:dyDescent="0.2">
      <c r="A1120" s="103" t="str">
        <f t="shared" si="86"/>
        <v>2013_4_8_lagE</v>
      </c>
      <c r="B1120" s="23" t="s">
        <v>59</v>
      </c>
      <c r="C1120" s="23">
        <v>8</v>
      </c>
      <c r="D1120" s="23" t="s">
        <v>226</v>
      </c>
      <c r="E1120" s="23">
        <v>0</v>
      </c>
      <c r="F1120" s="23">
        <v>2.208738285345237E-3</v>
      </c>
      <c r="G1120" s="23">
        <v>1.8907719278433776E-2</v>
      </c>
      <c r="H1120" s="23">
        <v>1.6560923325712039E-2</v>
      </c>
      <c r="I1120" s="23">
        <v>5.6579409468505656E-4</v>
      </c>
      <c r="J1120" s="23">
        <v>28.262070879764458</v>
      </c>
      <c r="K1120" s="23">
        <v>40.487677176760663</v>
      </c>
      <c r="L1120" s="23"/>
    </row>
    <row r="1121" spans="1:12" x14ac:dyDescent="0.2">
      <c r="A1121" s="103" t="str">
        <f t="shared" si="86"/>
        <v>2013_4_8_lagI</v>
      </c>
      <c r="B1121" s="23" t="s">
        <v>59</v>
      </c>
      <c r="C1121" s="23">
        <v>8</v>
      </c>
      <c r="D1121" s="23" t="s">
        <v>227</v>
      </c>
      <c r="E1121" s="23">
        <v>0</v>
      </c>
      <c r="F1121" s="23">
        <v>1.6831244677184103E-3</v>
      </c>
      <c r="G1121" s="23">
        <v>5.9350732500175283E-3</v>
      </c>
      <c r="H1121" s="23">
        <v>4.0213734021071409E-3</v>
      </c>
      <c r="I1121" s="23">
        <v>2.5790853586991849E-5</v>
      </c>
      <c r="J1121" s="23">
        <v>22.707012603551625</v>
      </c>
      <c r="K1121" s="23">
        <v>20.486553670653144</v>
      </c>
      <c r="L1121" s="23"/>
    </row>
    <row r="1122" spans="1:12" x14ac:dyDescent="0.2">
      <c r="A1122" s="103" t="str">
        <f t="shared" si="86"/>
        <v>2014_2_1_f12_3</v>
      </c>
      <c r="B1122" s="23" t="s">
        <v>70</v>
      </c>
      <c r="C1122" s="23">
        <v>1</v>
      </c>
      <c r="D1122" s="23" t="s">
        <v>3</v>
      </c>
      <c r="E1122" s="23">
        <v>0</v>
      </c>
      <c r="F1122" s="23">
        <v>0.16747433264114708</v>
      </c>
      <c r="G1122" s="23">
        <v>1.0331210033338587</v>
      </c>
      <c r="H1122" s="23">
        <v>0.12611236478782925</v>
      </c>
      <c r="I1122" s="23">
        <v>0</v>
      </c>
      <c r="J1122" s="23">
        <v>53.667289719626147</v>
      </c>
      <c r="K1122" s="23">
        <v>-3.1176398410543165</v>
      </c>
      <c r="L1122" s="23"/>
    </row>
    <row r="1123" spans="1:12" x14ac:dyDescent="0.2">
      <c r="A1123" s="103" t="str">
        <f t="shared" si="86"/>
        <v>2014_2_1_f4_1</v>
      </c>
      <c r="B1123" s="23" t="s">
        <v>70</v>
      </c>
      <c r="C1123" s="23">
        <v>1</v>
      </c>
      <c r="D1123" s="23" t="s">
        <v>43</v>
      </c>
      <c r="E1123" s="23">
        <v>4.2369651827472724E-2</v>
      </c>
      <c r="F1123" s="23">
        <v>0.48997249522835107</v>
      </c>
      <c r="G1123" s="23">
        <v>0.34402074756641848</v>
      </c>
      <c r="H1123" s="23">
        <v>0.19529929044488425</v>
      </c>
      <c r="I1123" s="23">
        <v>1.9712454529707258E-2</v>
      </c>
      <c r="J1123" s="23">
        <v>50.667289719626147</v>
      </c>
      <c r="K1123" s="23">
        <v>-31.152235634190014</v>
      </c>
      <c r="L1123" s="23"/>
    </row>
    <row r="1124" spans="1:12" x14ac:dyDescent="0.2">
      <c r="A1124" s="103" t="str">
        <f t="shared" si="86"/>
        <v>2014_2_1_f4_2</v>
      </c>
      <c r="B1124" s="23" t="s">
        <v>70</v>
      </c>
      <c r="C1124" s="23">
        <v>1</v>
      </c>
      <c r="D1124" s="23" t="s">
        <v>44</v>
      </c>
      <c r="E1124" s="23">
        <v>1.724742302655603E-2</v>
      </c>
      <c r="F1124" s="23">
        <v>0.28704827229974139</v>
      </c>
      <c r="G1124" s="23">
        <v>0.70201476562518794</v>
      </c>
      <c r="H1124" s="23">
        <v>0.25989685431645398</v>
      </c>
      <c r="I1124" s="23">
        <v>3.3545103744694146E-2</v>
      </c>
      <c r="J1124" s="23">
        <v>54.003738317756991</v>
      </c>
      <c r="K1124" s="23">
        <v>0.41884464866965815</v>
      </c>
      <c r="L1124" s="23"/>
    </row>
    <row r="1125" spans="1:12" x14ac:dyDescent="0.2">
      <c r="A1125" s="103" t="str">
        <f t="shared" si="86"/>
        <v>2014_2_1_f4_3</v>
      </c>
      <c r="B1125" s="23" t="s">
        <v>70</v>
      </c>
      <c r="C1125" s="23">
        <v>1</v>
      </c>
      <c r="D1125" s="23" t="s">
        <v>100</v>
      </c>
      <c r="E1125" s="23">
        <v>0</v>
      </c>
      <c r="F1125" s="23">
        <v>8.036867854522689E-2</v>
      </c>
      <c r="G1125" s="23">
        <v>0.64097730069601899</v>
      </c>
      <c r="H1125" s="23">
        <v>0.4801546267627258</v>
      </c>
      <c r="I1125" s="23">
        <v>3.9222134906086274E-2</v>
      </c>
      <c r="J1125" s="23">
        <v>47.835514018691569</v>
      </c>
      <c r="K1125" s="23">
        <v>38.544487197751721</v>
      </c>
      <c r="L1125" s="23"/>
    </row>
    <row r="1126" spans="1:12" x14ac:dyDescent="0.2">
      <c r="A1126" s="103" t="str">
        <f t="shared" si="86"/>
        <v>2014_2_1_f4_4</v>
      </c>
      <c r="B1126" s="23" t="s">
        <v>70</v>
      </c>
      <c r="C1126" s="23">
        <v>1</v>
      </c>
      <c r="D1126" s="23" t="s">
        <v>102</v>
      </c>
      <c r="E1126" s="23">
        <v>1.763508051710595E-3</v>
      </c>
      <c r="F1126" s="23">
        <v>0.80349848621523912</v>
      </c>
      <c r="G1126" s="23">
        <v>1.2222467876977161</v>
      </c>
      <c r="H1126" s="23">
        <v>9.5807251797782073E-2</v>
      </c>
      <c r="I1126" s="23">
        <v>0</v>
      </c>
      <c r="J1126" s="23">
        <v>43.414953271028004</v>
      </c>
      <c r="K1126" s="23">
        <v>-33.495637917857316</v>
      </c>
      <c r="L1126" s="23"/>
    </row>
    <row r="1127" spans="1:12" x14ac:dyDescent="0.2">
      <c r="A1127" s="103" t="str">
        <f t="shared" si="86"/>
        <v>2014_2_1_f60_1</v>
      </c>
      <c r="B1127" s="23" t="s">
        <v>70</v>
      </c>
      <c r="C1127" s="23">
        <v>1</v>
      </c>
      <c r="D1127" s="23" t="s">
        <v>109</v>
      </c>
      <c r="E1127" s="23">
        <v>1.2910024399254748E-3</v>
      </c>
      <c r="F1127" s="23">
        <v>4.8892558278693446E-2</v>
      </c>
      <c r="G1127" s="23">
        <v>0.94093412389137776</v>
      </c>
      <c r="H1127" s="23">
        <v>0.33429901371291304</v>
      </c>
      <c r="I1127" s="23">
        <v>1.2910024399254748E-3</v>
      </c>
      <c r="J1127" s="23">
        <v>53.667289719626126</v>
      </c>
      <c r="K1127" s="23">
        <v>21.512384021749138</v>
      </c>
      <c r="L1127" s="23"/>
    </row>
    <row r="1128" spans="1:12" x14ac:dyDescent="0.2">
      <c r="A1128" s="103" t="str">
        <f t="shared" si="86"/>
        <v>2014_2_1_f61_1</v>
      </c>
      <c r="B1128" s="23" t="s">
        <v>70</v>
      </c>
      <c r="C1128" s="23">
        <v>1</v>
      </c>
      <c r="D1128" s="23" t="s">
        <v>110</v>
      </c>
      <c r="E1128" s="23">
        <v>0.31466453606479822</v>
      </c>
      <c r="F1128" s="23">
        <v>1.3814199623835848</v>
      </c>
      <c r="G1128" s="23">
        <v>0.44240374373218816</v>
      </c>
      <c r="H1128" s="23">
        <v>5.3653196649022317E-3</v>
      </c>
      <c r="I1128" s="23">
        <v>0</v>
      </c>
      <c r="J1128" s="23">
        <v>46.330841121495304</v>
      </c>
      <c r="K1128" s="23">
        <v>-93.54107717702523</v>
      </c>
      <c r="L1128" s="23"/>
    </row>
    <row r="1129" spans="1:12" x14ac:dyDescent="0.2">
      <c r="A1129" s="103" t="str">
        <f t="shared" si="86"/>
        <v>2014_2_1_f61_2</v>
      </c>
      <c r="B1129" s="23" t="s">
        <v>70</v>
      </c>
      <c r="C1129" s="23">
        <v>1</v>
      </c>
      <c r="D1129" s="23" t="s">
        <v>111</v>
      </c>
      <c r="E1129" s="23">
        <v>0.14914242002173406</v>
      </c>
      <c r="F1129" s="23">
        <v>1.5290922601745309</v>
      </c>
      <c r="G1129" s="23">
        <v>0.46209186554578668</v>
      </c>
      <c r="H1129" s="23">
        <v>3.5270161034211909E-3</v>
      </c>
      <c r="I1129" s="23">
        <v>0</v>
      </c>
      <c r="J1129" s="23">
        <v>46.330841121495311</v>
      </c>
      <c r="K1129" s="23">
        <v>-85.073445153808478</v>
      </c>
      <c r="L1129" s="23"/>
    </row>
    <row r="1130" spans="1:12" x14ac:dyDescent="0.2">
      <c r="A1130" s="103" t="str">
        <f t="shared" si="86"/>
        <v>2014_2_1_f9_1</v>
      </c>
      <c r="B1130" s="23" t="s">
        <v>70</v>
      </c>
      <c r="C1130" s="23">
        <v>1</v>
      </c>
      <c r="D1130" s="23" t="s">
        <v>4</v>
      </c>
      <c r="E1130" s="23">
        <v>1.9643166464576478E-2</v>
      </c>
      <c r="F1130" s="23">
        <v>0.49219165596856773</v>
      </c>
      <c r="G1130" s="23">
        <v>0.5516809640754331</v>
      </c>
      <c r="H1130" s="23">
        <v>4.5824859845461682E-2</v>
      </c>
      <c r="I1130" s="23">
        <v>0</v>
      </c>
      <c r="J1130" s="23">
        <v>51.583177570093433</v>
      </c>
      <c r="K1130" s="23">
        <v>-43.778539139299326</v>
      </c>
      <c r="L1130" s="23"/>
    </row>
    <row r="1131" spans="1:12" x14ac:dyDescent="0.2">
      <c r="A1131" s="103" t="str">
        <f t="shared" si="86"/>
        <v>2014_2_1_f9_2</v>
      </c>
      <c r="B1131" s="23" t="s">
        <v>70</v>
      </c>
      <c r="C1131" s="23">
        <v>1</v>
      </c>
      <c r="D1131" s="23" t="s">
        <v>5</v>
      </c>
      <c r="E1131" s="23">
        <v>1.724742302655603E-2</v>
      </c>
      <c r="F1131" s="23">
        <v>0.37590695008558594</v>
      </c>
      <c r="G1131" s="23">
        <v>0.83899490909409913</v>
      </c>
      <c r="H1131" s="23">
        <v>6.4374184133915324E-2</v>
      </c>
      <c r="I1131" s="23">
        <v>0</v>
      </c>
      <c r="J1131" s="23">
        <v>53.835514018691541</v>
      </c>
      <c r="K1131" s="23">
        <v>-26.688881534983238</v>
      </c>
      <c r="L1131" s="23"/>
    </row>
    <row r="1132" spans="1:12" x14ac:dyDescent="0.2">
      <c r="A1132" s="103" t="str">
        <f t="shared" si="86"/>
        <v>2014_2_1_f9_3</v>
      </c>
      <c r="B1132" s="23" t="s">
        <v>70</v>
      </c>
      <c r="C1132" s="23">
        <v>1</v>
      </c>
      <c r="D1132" s="23" t="s">
        <v>6</v>
      </c>
      <c r="E1132" s="23">
        <v>0</v>
      </c>
      <c r="F1132" s="23">
        <v>0.15843029423045685</v>
      </c>
      <c r="G1132" s="23">
        <v>0.82966912230667766</v>
      </c>
      <c r="H1132" s="23">
        <v>0.19018296984763072</v>
      </c>
      <c r="I1132" s="23">
        <v>3.6640130026235333E-2</v>
      </c>
      <c r="J1132" s="23">
        <v>47.835514018691555</v>
      </c>
      <c r="K1132" s="23">
        <v>8.6452373917574636</v>
      </c>
      <c r="L1132" s="23"/>
    </row>
    <row r="1133" spans="1:12" x14ac:dyDescent="0.2">
      <c r="A1133" s="103" t="str">
        <f t="shared" si="86"/>
        <v>2014_2_1_f9_4</v>
      </c>
      <c r="B1133" s="23" t="s">
        <v>70</v>
      </c>
      <c r="C1133" s="23">
        <v>1</v>
      </c>
      <c r="D1133" s="23" t="s">
        <v>7</v>
      </c>
      <c r="E1133" s="23">
        <v>1.7635080517105959E-3</v>
      </c>
      <c r="F1133" s="23">
        <v>0.86508313061031306</v>
      </c>
      <c r="G1133" s="23">
        <v>1.1771666141999007</v>
      </c>
      <c r="H1133" s="23">
        <v>1.7320384049779449E-2</v>
      </c>
      <c r="I1133" s="23">
        <v>0</v>
      </c>
      <c r="J1133" s="23">
        <v>42.414953271028011</v>
      </c>
      <c r="K1133" s="23">
        <v>-41.298009571093004</v>
      </c>
      <c r="L1133" s="23"/>
    </row>
    <row r="1134" spans="1:12" x14ac:dyDescent="0.2">
      <c r="A1134" s="103" t="str">
        <f t="shared" si="86"/>
        <v>2014_2_1_InEI</v>
      </c>
      <c r="B1134" s="23" t="s">
        <v>70</v>
      </c>
      <c r="C1134" s="23">
        <v>1</v>
      </c>
      <c r="D1134" s="23" t="s">
        <v>107</v>
      </c>
      <c r="E1134" s="23">
        <v>8.1018473816549426E-4</v>
      </c>
      <c r="F1134" s="23">
        <v>2.1107090935610043E-2</v>
      </c>
      <c r="G1134" s="23">
        <v>3.3249160035591557E-2</v>
      </c>
      <c r="H1134" s="23">
        <v>2.708328974887752E-3</v>
      </c>
      <c r="I1134" s="23">
        <v>0</v>
      </c>
      <c r="J1134" s="23">
        <v>52.571165021212323</v>
      </c>
      <c r="K1134" s="23">
        <v>-34.590432542181198</v>
      </c>
      <c r="L1134" s="23"/>
    </row>
    <row r="1135" spans="1:12" x14ac:dyDescent="0.2">
      <c r="A1135" s="103" t="str">
        <f t="shared" si="86"/>
        <v>2014_2_1_InIN</v>
      </c>
      <c r="B1135" s="23" t="s">
        <v>70</v>
      </c>
      <c r="C1135" s="23">
        <v>1</v>
      </c>
      <c r="D1135" s="23" t="s">
        <v>113</v>
      </c>
      <c r="E1135" s="23">
        <v>7.6646144047488643E-5</v>
      </c>
      <c r="F1135" s="23">
        <v>5.0505638182567536E-2</v>
      </c>
      <c r="G1135" s="23">
        <v>9.7052991534657504E-2</v>
      </c>
      <c r="H1135" s="23">
        <v>9.6495948674937219E-3</v>
      </c>
      <c r="I1135" s="23">
        <v>1.8816107502779469E-3</v>
      </c>
      <c r="J1135" s="23">
        <v>45.598382289578694</v>
      </c>
      <c r="K1135" s="23">
        <v>-23.40072718609207</v>
      </c>
      <c r="L1135" s="23"/>
    </row>
    <row r="1136" spans="1:12" x14ac:dyDescent="0.2">
      <c r="A1136" s="103" t="str">
        <f t="shared" si="86"/>
        <v>2014_2_1_lagE</v>
      </c>
      <c r="B1136" s="23" t="s">
        <v>70</v>
      </c>
      <c r="C1136" s="23">
        <v>1</v>
      </c>
      <c r="D1136" s="23" t="s">
        <v>226</v>
      </c>
      <c r="E1136" s="23">
        <v>1.2644179601208154E-3</v>
      </c>
      <c r="F1136" s="23">
        <v>1.9352303572330146E-2</v>
      </c>
      <c r="G1136" s="23">
        <v>2.5234526914551088E-2</v>
      </c>
      <c r="H1136" s="23">
        <v>1.0218472761177912E-2</v>
      </c>
      <c r="I1136" s="23">
        <v>1.4443445856913196E-3</v>
      </c>
      <c r="J1136" s="23">
        <v>52.281176683652959</v>
      </c>
      <c r="K1136" s="23">
        <v>-15.25535960447815</v>
      </c>
      <c r="L1136" s="23"/>
    </row>
    <row r="1137" spans="1:12" x14ac:dyDescent="0.2">
      <c r="A1137" s="103" t="str">
        <f t="shared" si="86"/>
        <v>2014_2_1_lagI</v>
      </c>
      <c r="B1137" s="23" t="s">
        <v>70</v>
      </c>
      <c r="C1137" s="23">
        <v>1</v>
      </c>
      <c r="D1137" s="23" t="s">
        <v>227</v>
      </c>
      <c r="E1137" s="23">
        <v>7.6646144047488629E-5</v>
      </c>
      <c r="F1137" s="23">
        <v>4.4399648264019889E-2</v>
      </c>
      <c r="G1137" s="23">
        <v>9.0384005047430077E-2</v>
      </c>
      <c r="H1137" s="23">
        <v>2.7485461707487661E-2</v>
      </c>
      <c r="I1137" s="23">
        <v>1.9618480436660586E-3</v>
      </c>
      <c r="J1137" s="23">
        <v>45.83299330238998</v>
      </c>
      <c r="K1137" s="23">
        <v>-7.9994972970265978</v>
      </c>
      <c r="L1137" s="23"/>
    </row>
    <row r="1138" spans="1:12" x14ac:dyDescent="0.2">
      <c r="A1138" s="103" t="str">
        <f t="shared" si="86"/>
        <v>2014_2_2_f12_3</v>
      </c>
      <c r="B1138" s="23" t="s">
        <v>70</v>
      </c>
      <c r="C1138" s="23">
        <v>2</v>
      </c>
      <c r="D1138" s="23" t="s">
        <v>3</v>
      </c>
      <c r="E1138" s="23">
        <v>0</v>
      </c>
      <c r="F1138" s="23">
        <v>2.645763895301181E-3</v>
      </c>
      <c r="G1138" s="23">
        <v>3.7426192999269622E-2</v>
      </c>
      <c r="H1138" s="23">
        <v>5.4082577773167471E-3</v>
      </c>
      <c r="I1138" s="23">
        <v>0</v>
      </c>
      <c r="J1138" s="23">
        <v>8.6948598130841042</v>
      </c>
      <c r="K1138" s="23">
        <v>6.0740563824188198</v>
      </c>
      <c r="L1138" s="23"/>
    </row>
    <row r="1139" spans="1:12" x14ac:dyDescent="0.2">
      <c r="A1139" s="103" t="str">
        <f t="shared" si="86"/>
        <v>2014_2_2_f4_1</v>
      </c>
      <c r="B1139" s="23" t="s">
        <v>70</v>
      </c>
      <c r="C1139" s="23">
        <v>2</v>
      </c>
      <c r="D1139" s="23" t="s">
        <v>43</v>
      </c>
      <c r="E1139" s="23">
        <v>0</v>
      </c>
      <c r="F1139" s="23">
        <v>1.3889990626684643E-3</v>
      </c>
      <c r="G1139" s="23">
        <v>2.9364217247224017E-2</v>
      </c>
      <c r="H1139" s="23">
        <v>2.509521442875385E-2</v>
      </c>
      <c r="I1139" s="23">
        <v>0</v>
      </c>
      <c r="J1139" s="23">
        <v>8.6948598130841042</v>
      </c>
      <c r="K1139" s="23">
        <v>42.447415357153481</v>
      </c>
      <c r="L1139" s="23"/>
    </row>
    <row r="1140" spans="1:12" x14ac:dyDescent="0.2">
      <c r="A1140" s="103" t="str">
        <f t="shared" si="86"/>
        <v>2014_2_2_f4_2</v>
      </c>
      <c r="B1140" s="23" t="s">
        <v>70</v>
      </c>
      <c r="C1140" s="23">
        <v>2</v>
      </c>
      <c r="D1140" s="23" t="s">
        <v>44</v>
      </c>
      <c r="E1140" s="23">
        <v>0</v>
      </c>
      <c r="F1140" s="23">
        <v>4.9070494757549193E-4</v>
      </c>
      <c r="G1140" s="23">
        <v>4.9829660958420306E-2</v>
      </c>
      <c r="H1140" s="23">
        <v>7.9146285993527202E-3</v>
      </c>
      <c r="I1140" s="23">
        <v>2.4535247378774602E-4</v>
      </c>
      <c r="J1140" s="23">
        <v>8.919158878504664</v>
      </c>
      <c r="K1140" s="23">
        <v>13.533826333445631</v>
      </c>
      <c r="L1140" s="23"/>
    </row>
    <row r="1141" spans="1:12" x14ac:dyDescent="0.2">
      <c r="A1141" s="103" t="str">
        <f t="shared" si="86"/>
        <v>2014_2_2_f4_3</v>
      </c>
      <c r="B1141" s="23" t="s">
        <v>70</v>
      </c>
      <c r="C1141" s="23">
        <v>2</v>
      </c>
      <c r="D1141" s="23" t="s">
        <v>100</v>
      </c>
      <c r="E1141" s="23">
        <v>0</v>
      </c>
      <c r="F1141" s="23">
        <v>2.4052399048192551E-4</v>
      </c>
      <c r="G1141" s="23">
        <v>2.8131000369701169E-2</v>
      </c>
      <c r="H1141" s="23">
        <v>1.7108690311704425E-2</v>
      </c>
      <c r="I1141" s="23">
        <v>4.8104798096385113E-4</v>
      </c>
      <c r="J1141" s="23">
        <v>8.8070093457943823</v>
      </c>
      <c r="K1141" s="23">
        <v>38.794108895187279</v>
      </c>
      <c r="L1141" s="23"/>
    </row>
    <row r="1142" spans="1:12" x14ac:dyDescent="0.2">
      <c r="A1142" s="103" t="str">
        <f t="shared" si="86"/>
        <v>2014_2_2_f4_4</v>
      </c>
      <c r="B1142" s="23" t="s">
        <v>70</v>
      </c>
      <c r="C1142" s="23">
        <v>2</v>
      </c>
      <c r="D1142" s="23" t="s">
        <v>102</v>
      </c>
      <c r="E1142" s="23">
        <v>1.2893982310775164E-4</v>
      </c>
      <c r="F1142" s="23">
        <v>1.2463604435529907E-2</v>
      </c>
      <c r="G1142" s="23">
        <v>1.7932874240461118E-2</v>
      </c>
      <c r="H1142" s="23">
        <v>1.2219607946580386E-3</v>
      </c>
      <c r="I1142" s="23">
        <v>0</v>
      </c>
      <c r="J1142" s="23">
        <v>8.5266355140186842</v>
      </c>
      <c r="K1142" s="23">
        <v>-36.221960813467128</v>
      </c>
      <c r="L1142" s="23"/>
    </row>
    <row r="1143" spans="1:12" x14ac:dyDescent="0.2">
      <c r="A1143" s="103" t="str">
        <f t="shared" si="86"/>
        <v>2014_2_2_f60_1</v>
      </c>
      <c r="B1143" s="23" t="s">
        <v>70</v>
      </c>
      <c r="C1143" s="23">
        <v>2</v>
      </c>
      <c r="D1143" s="23" t="s">
        <v>109</v>
      </c>
      <c r="E1143" s="23">
        <v>2.4052399048192551E-4</v>
      </c>
      <c r="F1143" s="23">
        <v>8.5628625075613966E-3</v>
      </c>
      <c r="G1143" s="23">
        <v>2.7660710539298573E-2</v>
      </c>
      <c r="H1143" s="23">
        <v>8.7755936440636999E-3</v>
      </c>
      <c r="I1143" s="23">
        <v>2.4052399048192551E-4</v>
      </c>
      <c r="J1143" s="23">
        <v>8.6948598130841006</v>
      </c>
      <c r="K1143" s="23">
        <v>0.46774435441220252</v>
      </c>
      <c r="L1143" s="23"/>
    </row>
    <row r="1144" spans="1:12" x14ac:dyDescent="0.2">
      <c r="A1144" s="103" t="str">
        <f t="shared" si="86"/>
        <v>2014_2_2_f61_1</v>
      </c>
      <c r="B1144" s="23" t="s">
        <v>70</v>
      </c>
      <c r="C1144" s="23">
        <v>2</v>
      </c>
      <c r="D1144" s="23" t="s">
        <v>110</v>
      </c>
      <c r="E1144" s="23">
        <v>2.5787964621550334E-4</v>
      </c>
      <c r="F1144" s="23">
        <v>2.1687921201975966E-2</v>
      </c>
      <c r="G1144" s="23">
        <v>9.4147589762420998E-3</v>
      </c>
      <c r="H1144" s="23">
        <v>2.5787964621550334E-4</v>
      </c>
      <c r="I1144" s="23">
        <v>0</v>
      </c>
      <c r="J1144" s="23">
        <v>8.4705607476635425</v>
      </c>
      <c r="K1144" s="23">
        <v>-69.408235243752074</v>
      </c>
      <c r="L1144" s="23"/>
    </row>
    <row r="1145" spans="1:12" x14ac:dyDescent="0.2">
      <c r="A1145" s="103" t="str">
        <f t="shared" si="86"/>
        <v>2014_2_2_f61_2</v>
      </c>
      <c r="B1145" s="23" t="s">
        <v>70</v>
      </c>
      <c r="C1145" s="23">
        <v>2</v>
      </c>
      <c r="D1145" s="23" t="s">
        <v>111</v>
      </c>
      <c r="E1145" s="23">
        <v>3.8681946932325501E-4</v>
      </c>
      <c r="F1145" s="23">
        <v>1.5877542223019687E-2</v>
      </c>
      <c r="G1145" s="23">
        <v>1.5096198132090602E-2</v>
      </c>
      <c r="H1145" s="23">
        <v>2.5787964621550334E-4</v>
      </c>
      <c r="I1145" s="23">
        <v>0</v>
      </c>
      <c r="J1145" s="23">
        <v>8.4705607476635389</v>
      </c>
      <c r="K1145" s="23">
        <v>-51.847282123674596</v>
      </c>
      <c r="L1145" s="23"/>
    </row>
    <row r="1146" spans="1:12" x14ac:dyDescent="0.2">
      <c r="A1146" s="103" t="str">
        <f t="shared" si="86"/>
        <v>2014_2_2_f9_1</v>
      </c>
      <c r="B1146" s="23" t="s">
        <v>70</v>
      </c>
      <c r="C1146" s="23">
        <v>2</v>
      </c>
      <c r="D1146" s="23" t="s">
        <v>4</v>
      </c>
      <c r="E1146" s="23">
        <v>0</v>
      </c>
      <c r="F1146" s="23">
        <v>2.7779981253369286E-3</v>
      </c>
      <c r="G1146" s="23">
        <v>4.911779132960227E-2</v>
      </c>
      <c r="H1146" s="23">
        <v>3.6748414711734127E-3</v>
      </c>
      <c r="I1146" s="23">
        <v>0</v>
      </c>
      <c r="J1146" s="23">
        <v>8.6387850467289606</v>
      </c>
      <c r="K1146" s="23">
        <v>1.6138800853798798</v>
      </c>
      <c r="L1146" s="23"/>
    </row>
    <row r="1147" spans="1:12" x14ac:dyDescent="0.2">
      <c r="A1147" s="103" t="str">
        <f t="shared" si="86"/>
        <v>2014_2_2_f9_2</v>
      </c>
      <c r="B1147" s="23" t="s">
        <v>70</v>
      </c>
      <c r="C1147" s="23">
        <v>2</v>
      </c>
      <c r="D1147" s="23" t="s">
        <v>5</v>
      </c>
      <c r="E1147" s="23">
        <v>0</v>
      </c>
      <c r="F1147" s="23">
        <v>2.9442296854529522E-3</v>
      </c>
      <c r="G1147" s="23">
        <v>5.2528538170085508E-2</v>
      </c>
      <c r="H1147" s="23">
        <v>2.5168741760223079E-3</v>
      </c>
      <c r="I1147" s="23">
        <v>0</v>
      </c>
      <c r="J1147" s="23">
        <v>8.8070093457943806</v>
      </c>
      <c r="K1147" s="23">
        <v>-0.73695145280954955</v>
      </c>
      <c r="L1147" s="23"/>
    </row>
    <row r="1148" spans="1:12" x14ac:dyDescent="0.2">
      <c r="A1148" s="103" t="str">
        <f t="shared" si="86"/>
        <v>2014_2_2_f9_3</v>
      </c>
      <c r="B1148" s="23" t="s">
        <v>70</v>
      </c>
      <c r="C1148" s="23">
        <v>2</v>
      </c>
      <c r="D1148" s="23" t="s">
        <v>6</v>
      </c>
      <c r="E1148" s="23">
        <v>0</v>
      </c>
      <c r="F1148" s="23">
        <v>2.4052399048192551E-4</v>
      </c>
      <c r="G1148" s="23">
        <v>3.2700956188857731E-2</v>
      </c>
      <c r="H1148" s="23">
        <v>1.3019782473511704E-2</v>
      </c>
      <c r="I1148" s="23">
        <v>0</v>
      </c>
      <c r="J1148" s="23">
        <v>8.8070093457943806</v>
      </c>
      <c r="K1148" s="23">
        <v>27.804411248560367</v>
      </c>
      <c r="L1148" s="23"/>
    </row>
    <row r="1149" spans="1:12" x14ac:dyDescent="0.2">
      <c r="A1149" s="103" t="str">
        <f t="shared" si="86"/>
        <v>2014_2_2_f9_4</v>
      </c>
      <c r="B1149" s="23" t="s">
        <v>70</v>
      </c>
      <c r="C1149" s="23">
        <v>2</v>
      </c>
      <c r="D1149" s="23" t="s">
        <v>7</v>
      </c>
      <c r="E1149" s="23">
        <v>1.289398231077517E-4</v>
      </c>
      <c r="F1149" s="23">
        <v>8.0100611240706381E-3</v>
      </c>
      <c r="G1149" s="23">
        <v>2.3160056490566908E-2</v>
      </c>
      <c r="H1149" s="23">
        <v>4.4832185601152859E-4</v>
      </c>
      <c r="I1149" s="23">
        <v>0</v>
      </c>
      <c r="J1149" s="23">
        <v>8.5266355140186842</v>
      </c>
      <c r="K1149" s="23">
        <v>-24.630754059792125</v>
      </c>
      <c r="L1149" s="23"/>
    </row>
    <row r="1150" spans="1:12" x14ac:dyDescent="0.2">
      <c r="A1150" s="103" t="str">
        <f t="shared" si="86"/>
        <v>2014_2_2_InEI</v>
      </c>
      <c r="B1150" s="23" t="s">
        <v>70</v>
      </c>
      <c r="C1150" s="23">
        <v>2</v>
      </c>
      <c r="D1150" s="23" t="s">
        <v>107</v>
      </c>
      <c r="E1150" s="23">
        <v>0</v>
      </c>
      <c r="F1150" s="23">
        <v>4.1328599218101538E-5</v>
      </c>
      <c r="G1150" s="23">
        <v>8.4804748777236134E-4</v>
      </c>
      <c r="H1150" s="23">
        <v>4.615714420909818E-5</v>
      </c>
      <c r="I1150" s="23">
        <v>0</v>
      </c>
      <c r="J1150" s="23">
        <v>8.7071106335662076</v>
      </c>
      <c r="K1150" s="23">
        <v>0.51612757622787775</v>
      </c>
      <c r="L1150" s="23"/>
    </row>
    <row r="1151" spans="1:12" x14ac:dyDescent="0.2">
      <c r="A1151" s="103" t="str">
        <f t="shared" si="86"/>
        <v>2014_2_2_InIN</v>
      </c>
      <c r="B1151" s="23" t="s">
        <v>70</v>
      </c>
      <c r="C1151" s="23">
        <v>2</v>
      </c>
      <c r="D1151" s="23" t="s">
        <v>113</v>
      </c>
      <c r="E1151" s="23">
        <v>7.0650795211499147E-7</v>
      </c>
      <c r="F1151" s="23">
        <v>3.4994928000234597E-5</v>
      </c>
      <c r="G1151" s="23">
        <v>3.3091218854354931E-4</v>
      </c>
      <c r="H1151" s="23">
        <v>8.3388122284863166E-5</v>
      </c>
      <c r="I1151" s="23">
        <v>0</v>
      </c>
      <c r="J1151" s="23">
        <v>8.732537379388555</v>
      </c>
      <c r="K1151" s="23">
        <v>10.439999114778331</v>
      </c>
      <c r="L1151" s="23"/>
    </row>
    <row r="1152" spans="1:12" x14ac:dyDescent="0.2">
      <c r="A1152" s="103" t="str">
        <f t="shared" si="86"/>
        <v>2014_2_2_lagE</v>
      </c>
      <c r="B1152" s="23" t="s">
        <v>70</v>
      </c>
      <c r="C1152" s="23">
        <v>2</v>
      </c>
      <c r="D1152" s="23" t="s">
        <v>226</v>
      </c>
      <c r="E1152" s="23">
        <v>0</v>
      </c>
      <c r="F1152" s="23">
        <v>1.3506323454388654E-5</v>
      </c>
      <c r="G1152" s="23">
        <v>6.720615920822856E-4</v>
      </c>
      <c r="H1152" s="23">
        <v>2.5374027677696427E-4</v>
      </c>
      <c r="I1152" s="23">
        <v>1.789494038665529E-6</v>
      </c>
      <c r="J1152" s="23">
        <v>8.7859605955337692</v>
      </c>
      <c r="K1152" s="23">
        <v>25.907293677973641</v>
      </c>
      <c r="L1152" s="23"/>
    </row>
    <row r="1153" spans="1:12" x14ac:dyDescent="0.2">
      <c r="A1153" s="103" t="str">
        <f t="shared" si="86"/>
        <v>2014_2_2_lagI</v>
      </c>
      <c r="B1153" s="23" t="s">
        <v>70</v>
      </c>
      <c r="C1153" s="23">
        <v>2</v>
      </c>
      <c r="D1153" s="23" t="s">
        <v>227</v>
      </c>
      <c r="E1153" s="23">
        <v>7.0650795211499116E-7</v>
      </c>
      <c r="F1153" s="23">
        <v>6.8305577606152189E-5</v>
      </c>
      <c r="G1153" s="23">
        <v>2.6973112940388875E-4</v>
      </c>
      <c r="H1153" s="23">
        <v>1.0877102004796885E-4</v>
      </c>
      <c r="I1153" s="23">
        <v>2.4875117706371543E-6</v>
      </c>
      <c r="J1153" s="23">
        <v>8.732537379388555</v>
      </c>
      <c r="K1153" s="23">
        <v>9.7838398170287313</v>
      </c>
      <c r="L1153" s="23"/>
    </row>
    <row r="1154" spans="1:12" x14ac:dyDescent="0.2">
      <c r="A1154" s="103" t="str">
        <f t="shared" si="86"/>
        <v>2014_2_3_f12_3</v>
      </c>
      <c r="B1154" s="23" t="s">
        <v>70</v>
      </c>
      <c r="C1154" s="23">
        <v>3</v>
      </c>
      <c r="D1154" s="23" t="s">
        <v>3</v>
      </c>
      <c r="E1154" s="23">
        <v>0</v>
      </c>
      <c r="F1154" s="23">
        <v>0.17998503808419594</v>
      </c>
      <c r="G1154" s="23">
        <v>2.8329839984903158</v>
      </c>
      <c r="H1154" s="23">
        <v>0.46005385164256779</v>
      </c>
      <c r="I1154" s="23">
        <v>0</v>
      </c>
      <c r="J1154" s="23">
        <v>173.17196261682224</v>
      </c>
      <c r="K1154" s="23">
        <v>8.0641223099496688</v>
      </c>
      <c r="L1154" s="23"/>
    </row>
    <row r="1155" spans="1:12" x14ac:dyDescent="0.2">
      <c r="A1155" s="103" t="str">
        <f t="shared" ref="A1155:A1218" si="87">CONCATENATE(B1155,"_",C1155,"_",D1155)</f>
        <v>2014_2_3_f4_1</v>
      </c>
      <c r="B1155" s="23" t="s">
        <v>70</v>
      </c>
      <c r="C1155" s="23">
        <v>3</v>
      </c>
      <c r="D1155" s="23" t="s">
        <v>43</v>
      </c>
      <c r="E1155" s="23">
        <v>0</v>
      </c>
      <c r="F1155" s="23">
        <v>0.19406842358319659</v>
      </c>
      <c r="G1155" s="23">
        <v>0.94333013334714721</v>
      </c>
      <c r="H1155" s="23">
        <v>0.89269344402155637</v>
      </c>
      <c r="I1155" s="23">
        <v>3.0937121080893817E-2</v>
      </c>
      <c r="J1155" s="23">
        <v>176.1719626168223</v>
      </c>
      <c r="K1155" s="23">
        <v>36.899006155238915</v>
      </c>
      <c r="L1155" s="23"/>
    </row>
    <row r="1156" spans="1:12" x14ac:dyDescent="0.2">
      <c r="A1156" s="103" t="str">
        <f t="shared" si="87"/>
        <v>2014_2_3_f4_2</v>
      </c>
      <c r="B1156" s="23" t="s">
        <v>70</v>
      </c>
      <c r="C1156" s="23">
        <v>3</v>
      </c>
      <c r="D1156" s="23" t="s">
        <v>44</v>
      </c>
      <c r="E1156" s="23">
        <v>1.8621111586193236E-2</v>
      </c>
      <c r="F1156" s="23">
        <v>0.13274075054051718</v>
      </c>
      <c r="G1156" s="23">
        <v>1.4477463181290946</v>
      </c>
      <c r="H1156" s="23">
        <v>0.95006138318670041</v>
      </c>
      <c r="I1156" s="23">
        <v>9.4790465248530575E-2</v>
      </c>
      <c r="J1156" s="23">
        <v>183.03177570093447</v>
      </c>
      <c r="K1156" s="23">
        <v>36.674508292431113</v>
      </c>
      <c r="L1156" s="23"/>
    </row>
    <row r="1157" spans="1:12" x14ac:dyDescent="0.2">
      <c r="A1157" s="103" t="str">
        <f t="shared" si="87"/>
        <v>2014_2_3_f4_3</v>
      </c>
      <c r="B1157" s="23" t="s">
        <v>70</v>
      </c>
      <c r="C1157" s="23">
        <v>3</v>
      </c>
      <c r="D1157" s="23" t="s">
        <v>100</v>
      </c>
      <c r="E1157" s="23">
        <v>0</v>
      </c>
      <c r="F1157" s="23">
        <v>1.7302606888527732E-2</v>
      </c>
      <c r="G1157" s="23">
        <v>1.3245092162174641</v>
      </c>
      <c r="H1157" s="23">
        <v>1.7798206273614403</v>
      </c>
      <c r="I1157" s="23">
        <v>0.34143692400749615</v>
      </c>
      <c r="J1157" s="23">
        <v>175.60186915887834</v>
      </c>
      <c r="K1157" s="23">
        <v>70.613424221646596</v>
      </c>
      <c r="L1157" s="23"/>
    </row>
    <row r="1158" spans="1:12" x14ac:dyDescent="0.2">
      <c r="A1158" s="103" t="str">
        <f t="shared" si="87"/>
        <v>2014_2_3_f4_4</v>
      </c>
      <c r="B1158" s="23" t="s">
        <v>70</v>
      </c>
      <c r="C1158" s="23">
        <v>3</v>
      </c>
      <c r="D1158" s="23" t="s">
        <v>102</v>
      </c>
      <c r="E1158" s="23">
        <v>1.5446747853056495E-3</v>
      </c>
      <c r="F1158" s="23">
        <v>0.78713961492980844</v>
      </c>
      <c r="G1158" s="23">
        <v>1.708015683802762</v>
      </c>
      <c r="H1158" s="23">
        <v>0.23056241711321268</v>
      </c>
      <c r="I1158" s="23">
        <v>0</v>
      </c>
      <c r="J1158" s="23">
        <v>150.52710280373825</v>
      </c>
      <c r="K1158" s="23">
        <v>-20.521184514912044</v>
      </c>
      <c r="L1158" s="23"/>
    </row>
    <row r="1159" spans="1:12" x14ac:dyDescent="0.2">
      <c r="A1159" s="103" t="str">
        <f t="shared" si="87"/>
        <v>2014_2_3_f60_1</v>
      </c>
      <c r="B1159" s="23" t="s">
        <v>70</v>
      </c>
      <c r="C1159" s="23">
        <v>3</v>
      </c>
      <c r="D1159" s="23" t="s">
        <v>109</v>
      </c>
      <c r="E1159" s="23">
        <v>2.3962570672355094E-3</v>
      </c>
      <c r="F1159" s="23">
        <v>0.27695725774722962</v>
      </c>
      <c r="G1159" s="23">
        <v>2.0468063659555384</v>
      </c>
      <c r="H1159" s="23">
        <v>1.1578366185902937</v>
      </c>
      <c r="I1159" s="23">
        <v>1.2222304788170447E-2</v>
      </c>
      <c r="J1159" s="23">
        <v>174.1719626168223</v>
      </c>
      <c r="K1159" s="23">
        <v>25.757296860722811</v>
      </c>
      <c r="L1159" s="23"/>
    </row>
    <row r="1160" spans="1:12" x14ac:dyDescent="0.2">
      <c r="A1160" s="103" t="str">
        <f t="shared" si="87"/>
        <v>2014_2_3_f61_1</v>
      </c>
      <c r="B1160" s="23" t="s">
        <v>70</v>
      </c>
      <c r="C1160" s="23">
        <v>3</v>
      </c>
      <c r="D1160" s="23" t="s">
        <v>110</v>
      </c>
      <c r="E1160" s="23">
        <v>9.6935674820360626E-2</v>
      </c>
      <c r="F1160" s="23">
        <v>1.0626458382285915</v>
      </c>
      <c r="G1160" s="23">
        <v>1.6482030161853312</v>
      </c>
      <c r="H1160" s="23">
        <v>6.0132466145053298E-2</v>
      </c>
      <c r="I1160" s="23">
        <v>0</v>
      </c>
      <c r="J1160" s="23">
        <v>161.31214953271027</v>
      </c>
      <c r="K1160" s="23">
        <v>-41.716155790136973</v>
      </c>
      <c r="L1160" s="23"/>
    </row>
    <row r="1161" spans="1:12" x14ac:dyDescent="0.2">
      <c r="A1161" s="103" t="str">
        <f t="shared" si="87"/>
        <v>2014_2_3_f61_2</v>
      </c>
      <c r="B1161" s="23" t="s">
        <v>70</v>
      </c>
      <c r="C1161" s="23">
        <v>3</v>
      </c>
      <c r="D1161" s="23" t="s">
        <v>111</v>
      </c>
      <c r="E1161" s="23">
        <v>9.8480349605666262E-2</v>
      </c>
      <c r="F1161" s="23">
        <v>1.4887195529345683</v>
      </c>
      <c r="G1161" s="23">
        <v>1.2919627973034742</v>
      </c>
      <c r="H1161" s="23">
        <v>2.8714187094286414E-2</v>
      </c>
      <c r="I1161" s="23">
        <v>0</v>
      </c>
      <c r="J1161" s="23">
        <v>161.31214953271021</v>
      </c>
      <c r="K1161" s="23">
        <v>-56.981988216028142</v>
      </c>
      <c r="L1161" s="23"/>
    </row>
    <row r="1162" spans="1:12" x14ac:dyDescent="0.2">
      <c r="A1162" s="103" t="str">
        <f t="shared" si="87"/>
        <v>2014_2_3_f9_1</v>
      </c>
      <c r="B1162" s="23" t="s">
        <v>70</v>
      </c>
      <c r="C1162" s="23">
        <v>3</v>
      </c>
      <c r="D1162" s="23" t="s">
        <v>4</v>
      </c>
      <c r="E1162" s="23">
        <v>0</v>
      </c>
      <c r="F1162" s="23">
        <v>0.31198926358766466</v>
      </c>
      <c r="G1162" s="23">
        <v>1.3480961161449276</v>
      </c>
      <c r="H1162" s="23">
        <v>0.39894280658754655</v>
      </c>
      <c r="I1162" s="23">
        <v>0</v>
      </c>
      <c r="J1162" s="23">
        <v>175.95700934579432</v>
      </c>
      <c r="K1162" s="23">
        <v>4.2230380126696474</v>
      </c>
      <c r="L1162" s="23"/>
    </row>
    <row r="1163" spans="1:12" x14ac:dyDescent="0.2">
      <c r="A1163" s="103" t="str">
        <f t="shared" si="87"/>
        <v>2014_2_3_f9_2</v>
      </c>
      <c r="B1163" s="23" t="s">
        <v>70</v>
      </c>
      <c r="C1163" s="23">
        <v>3</v>
      </c>
      <c r="D1163" s="23" t="s">
        <v>5</v>
      </c>
      <c r="E1163" s="23">
        <v>0</v>
      </c>
      <c r="F1163" s="23">
        <v>0.42161831653987314</v>
      </c>
      <c r="G1163" s="23">
        <v>1.7858002575939158</v>
      </c>
      <c r="H1163" s="23">
        <v>0.40745313744446565</v>
      </c>
      <c r="I1163" s="23">
        <v>0</v>
      </c>
      <c r="J1163" s="23">
        <v>180.60186915887846</v>
      </c>
      <c r="K1163" s="23">
        <v>-0.54171602502280425</v>
      </c>
      <c r="L1163" s="23"/>
    </row>
    <row r="1164" spans="1:12" x14ac:dyDescent="0.2">
      <c r="A1164" s="103" t="str">
        <f t="shared" si="87"/>
        <v>2014_2_3_f9_3</v>
      </c>
      <c r="B1164" s="23" t="s">
        <v>70</v>
      </c>
      <c r="C1164" s="23">
        <v>3</v>
      </c>
      <c r="D1164" s="23" t="s">
        <v>6</v>
      </c>
      <c r="E1164" s="23">
        <v>0</v>
      </c>
      <c r="F1164" s="23">
        <v>0.10984717853013425</v>
      </c>
      <c r="G1164" s="23">
        <v>2.2102122779767837</v>
      </c>
      <c r="H1164" s="23">
        <v>1.1048589662424586</v>
      </c>
      <c r="I1164" s="23">
        <v>3.815095172555185E-2</v>
      </c>
      <c r="J1164" s="23">
        <v>175.60186915887843</v>
      </c>
      <c r="K1164" s="23">
        <v>30.935380592133271</v>
      </c>
      <c r="L1164" s="23"/>
    </row>
    <row r="1165" spans="1:12" x14ac:dyDescent="0.2">
      <c r="A1165" s="103" t="str">
        <f t="shared" si="87"/>
        <v>2014_2_3_f9_4</v>
      </c>
      <c r="B1165" s="23" t="s">
        <v>70</v>
      </c>
      <c r="C1165" s="23">
        <v>3</v>
      </c>
      <c r="D1165" s="23" t="s">
        <v>7</v>
      </c>
      <c r="E1165" s="23">
        <v>2.3102962006310585E-2</v>
      </c>
      <c r="F1165" s="23">
        <v>1.2911468147351659</v>
      </c>
      <c r="G1165" s="23">
        <v>1.3444274221510626</v>
      </c>
      <c r="H1165" s="23">
        <v>0.11467276183547835</v>
      </c>
      <c r="I1165" s="23">
        <v>0</v>
      </c>
      <c r="J1165" s="23">
        <v>152.52710280373822</v>
      </c>
      <c r="K1165" s="23">
        <v>-44.086754078138398</v>
      </c>
      <c r="L1165" s="23"/>
    </row>
    <row r="1166" spans="1:12" x14ac:dyDescent="0.2">
      <c r="A1166" s="103" t="str">
        <f t="shared" si="87"/>
        <v>2014_2_3_InEI</v>
      </c>
      <c r="B1166" s="23" t="s">
        <v>70</v>
      </c>
      <c r="C1166" s="23">
        <v>3</v>
      </c>
      <c r="D1166" s="23" t="s">
        <v>107</v>
      </c>
      <c r="E1166" s="23">
        <v>0</v>
      </c>
      <c r="F1166" s="23">
        <v>1.1836244937551973E-2</v>
      </c>
      <c r="G1166" s="23">
        <v>5.2618074488295585E-2</v>
      </c>
      <c r="H1166" s="23">
        <v>1.4277986670908087E-2</v>
      </c>
      <c r="I1166" s="23">
        <v>0</v>
      </c>
      <c r="J1166" s="23">
        <v>178.23244664031901</v>
      </c>
      <c r="K1166" s="23">
        <v>3.1013212420774403</v>
      </c>
      <c r="L1166" s="23"/>
    </row>
    <row r="1167" spans="1:12" x14ac:dyDescent="0.2">
      <c r="A1167" s="103" t="str">
        <f t="shared" si="87"/>
        <v>2014_2_3_InIN</v>
      </c>
      <c r="B1167" s="23" t="s">
        <v>70</v>
      </c>
      <c r="C1167" s="23">
        <v>3</v>
      </c>
      <c r="D1167" s="23" t="s">
        <v>113</v>
      </c>
      <c r="E1167" s="23">
        <v>3.2777982440360739E-4</v>
      </c>
      <c r="F1167" s="23">
        <v>4.5895406769956536E-2</v>
      </c>
      <c r="G1167" s="23">
        <v>0.10039785485223018</v>
      </c>
      <c r="H1167" s="23">
        <v>3.7793104980541573E-2</v>
      </c>
      <c r="I1167" s="23">
        <v>1.5484456977148402E-3</v>
      </c>
      <c r="J1167" s="23">
        <v>166.68193592950337</v>
      </c>
      <c r="K1167" s="23">
        <v>-3.0441445121349915</v>
      </c>
      <c r="L1167" s="23"/>
    </row>
    <row r="1168" spans="1:12" x14ac:dyDescent="0.2">
      <c r="A1168" s="103" t="str">
        <f t="shared" si="87"/>
        <v>2014_2_3_lagE</v>
      </c>
      <c r="B1168" s="23" t="s">
        <v>70</v>
      </c>
      <c r="C1168" s="23">
        <v>3</v>
      </c>
      <c r="D1168" s="23" t="s">
        <v>226</v>
      </c>
      <c r="E1168" s="23">
        <v>4.97863427639243E-4</v>
      </c>
      <c r="F1168" s="23">
        <v>6.2449641185254026E-3</v>
      </c>
      <c r="G1168" s="23">
        <v>3.9342334236136027E-2</v>
      </c>
      <c r="H1168" s="23">
        <v>3.0955121528895714E-2</v>
      </c>
      <c r="I1168" s="23">
        <v>2.0598183468473201E-3</v>
      </c>
      <c r="J1168" s="23">
        <v>179.66725753990707</v>
      </c>
      <c r="K1168" s="23">
        <v>35.188408946824673</v>
      </c>
      <c r="L1168" s="23"/>
    </row>
    <row r="1169" spans="1:12" x14ac:dyDescent="0.2">
      <c r="A1169" s="103" t="str">
        <f t="shared" si="87"/>
        <v>2014_2_3_lagI</v>
      </c>
      <c r="B1169" s="23" t="s">
        <v>70</v>
      </c>
      <c r="C1169" s="23">
        <v>3</v>
      </c>
      <c r="D1169" s="23" t="s">
        <v>227</v>
      </c>
      <c r="E1169" s="23">
        <v>3.5708046334014388E-5</v>
      </c>
      <c r="F1169" s="23">
        <v>2.7431051885271122E-2</v>
      </c>
      <c r="G1169" s="23">
        <v>8.7558705291318942E-2</v>
      </c>
      <c r="H1169" s="23">
        <v>5.6305639061279944E-2</v>
      </c>
      <c r="I1169" s="23">
        <v>1.2873817851749268E-2</v>
      </c>
      <c r="J1169" s="23">
        <v>165.7420451686323</v>
      </c>
      <c r="K1169" s="23">
        <v>29.614196056377835</v>
      </c>
      <c r="L1169" s="23"/>
    </row>
    <row r="1170" spans="1:12" x14ac:dyDescent="0.2">
      <c r="A1170" s="103" t="str">
        <f t="shared" si="87"/>
        <v>2014_2_4_f12_3</v>
      </c>
      <c r="B1170" s="23" t="s">
        <v>70</v>
      </c>
      <c r="C1170" s="23">
        <v>4</v>
      </c>
      <c r="D1170" s="23" t="s">
        <v>3</v>
      </c>
      <c r="E1170" s="23">
        <v>0</v>
      </c>
      <c r="F1170" s="23">
        <v>4.5712111678673714E-2</v>
      </c>
      <c r="G1170" s="23">
        <v>0.63193145386408367</v>
      </c>
      <c r="H1170" s="23">
        <v>0.1080191467789398</v>
      </c>
      <c r="I1170" s="23">
        <v>0</v>
      </c>
      <c r="J1170" s="23">
        <v>37.137383177570058</v>
      </c>
      <c r="K1170" s="23">
        <v>7.9305068349424053</v>
      </c>
      <c r="L1170" s="23"/>
    </row>
    <row r="1171" spans="1:12" x14ac:dyDescent="0.2">
      <c r="A1171" s="103" t="str">
        <f t="shared" si="87"/>
        <v>2014_2_4_f4_1</v>
      </c>
      <c r="B1171" s="23" t="s">
        <v>70</v>
      </c>
      <c r="C1171" s="23">
        <v>4</v>
      </c>
      <c r="D1171" s="23" t="s">
        <v>43</v>
      </c>
      <c r="E1171" s="23">
        <v>0</v>
      </c>
      <c r="F1171" s="23">
        <v>1.8693855217083707E-2</v>
      </c>
      <c r="G1171" s="23">
        <v>0.35485979689531161</v>
      </c>
      <c r="H1171" s="23">
        <v>0.27383854261944462</v>
      </c>
      <c r="I1171" s="23">
        <v>0</v>
      </c>
      <c r="J1171" s="23">
        <v>37.137383177570058</v>
      </c>
      <c r="K1171" s="23">
        <v>39.411146670998384</v>
      </c>
      <c r="L1171" s="23"/>
    </row>
    <row r="1172" spans="1:12" x14ac:dyDescent="0.2">
      <c r="A1172" s="103" t="str">
        <f t="shared" si="87"/>
        <v>2014_2_4_f4_2</v>
      </c>
      <c r="B1172" s="23" t="s">
        <v>70</v>
      </c>
      <c r="C1172" s="23">
        <v>4</v>
      </c>
      <c r="D1172" s="23" t="s">
        <v>44</v>
      </c>
      <c r="E1172" s="23">
        <v>0</v>
      </c>
      <c r="F1172" s="23">
        <v>2.5691142823889054E-2</v>
      </c>
      <c r="G1172" s="23">
        <v>0.18621011733442255</v>
      </c>
      <c r="H1172" s="23">
        <v>0.34271869154346574</v>
      </c>
      <c r="I1172" s="23">
        <v>6.075326661988432E-4</v>
      </c>
      <c r="J1172" s="23">
        <v>37.324299065420519</v>
      </c>
      <c r="K1172" s="23">
        <v>57.317518136594892</v>
      </c>
      <c r="L1172" s="23"/>
    </row>
    <row r="1173" spans="1:12" x14ac:dyDescent="0.2">
      <c r="A1173" s="103" t="str">
        <f t="shared" si="87"/>
        <v>2014_2_4_f4_3</v>
      </c>
      <c r="B1173" s="23" t="s">
        <v>70</v>
      </c>
      <c r="C1173" s="23">
        <v>4</v>
      </c>
      <c r="D1173" s="23" t="s">
        <v>100</v>
      </c>
      <c r="E1173" s="23">
        <v>0</v>
      </c>
      <c r="F1173" s="23">
        <v>4.9891461478780916E-2</v>
      </c>
      <c r="G1173" s="23">
        <v>0.21372906964588548</v>
      </c>
      <c r="H1173" s="23">
        <v>0.40566432630486093</v>
      </c>
      <c r="I1173" s="23">
        <v>0.13613692887527185</v>
      </c>
      <c r="J1173" s="23">
        <v>38.230841121495317</v>
      </c>
      <c r="K1173" s="23">
        <v>77.977369529329991</v>
      </c>
      <c r="L1173" s="23"/>
    </row>
    <row r="1174" spans="1:12" x14ac:dyDescent="0.2">
      <c r="A1174" s="103" t="str">
        <f t="shared" si="87"/>
        <v>2014_2_4_f4_4</v>
      </c>
      <c r="B1174" s="23" t="s">
        <v>70</v>
      </c>
      <c r="C1174" s="23">
        <v>4</v>
      </c>
      <c r="D1174" s="23" t="s">
        <v>102</v>
      </c>
      <c r="E1174" s="23">
        <v>1.0065289017832566E-3</v>
      </c>
      <c r="F1174" s="23">
        <v>0.49533699455328994</v>
      </c>
      <c r="G1174" s="23">
        <v>0.43258113230336448</v>
      </c>
      <c r="H1174" s="23">
        <v>5.0476088170543477E-2</v>
      </c>
      <c r="I1174" s="23">
        <v>0</v>
      </c>
      <c r="J1174" s="23">
        <v>32.997196261682227</v>
      </c>
      <c r="K1174" s="23">
        <v>-45.627284536626505</v>
      </c>
      <c r="L1174" s="23"/>
    </row>
    <row r="1175" spans="1:12" x14ac:dyDescent="0.2">
      <c r="A1175" s="103" t="str">
        <f t="shared" si="87"/>
        <v>2014_2_4_f60_1</v>
      </c>
      <c r="B1175" s="23" t="s">
        <v>70</v>
      </c>
      <c r="C1175" s="23">
        <v>4</v>
      </c>
      <c r="D1175" s="23" t="s">
        <v>109</v>
      </c>
      <c r="E1175" s="23">
        <v>8.0680144619058047E-4</v>
      </c>
      <c r="F1175" s="23">
        <v>1.7477131378421572E-2</v>
      </c>
      <c r="G1175" s="23">
        <v>0.51583507316096755</v>
      </c>
      <c r="H1175" s="23">
        <v>0.25073690488992673</v>
      </c>
      <c r="I1175" s="23">
        <v>8.0680144619058047E-4</v>
      </c>
      <c r="J1175" s="23">
        <v>37.137383177570051</v>
      </c>
      <c r="K1175" s="23">
        <v>29.689556326556925</v>
      </c>
      <c r="L1175" s="23"/>
    </row>
    <row r="1176" spans="1:12" x14ac:dyDescent="0.2">
      <c r="A1176" s="103" t="str">
        <f t="shared" si="87"/>
        <v>2014_2_4_f61_1</v>
      </c>
      <c r="B1176" s="23" t="s">
        <v>70</v>
      </c>
      <c r="C1176" s="23">
        <v>4</v>
      </c>
      <c r="D1176" s="23" t="s">
        <v>110</v>
      </c>
      <c r="E1176" s="23">
        <v>2.0130578035665132E-3</v>
      </c>
      <c r="F1176" s="23">
        <v>0.47363987575962474</v>
      </c>
      <c r="G1176" s="23">
        <v>0.57988668914118402</v>
      </c>
      <c r="H1176" s="23">
        <v>2.0024718961512065E-2</v>
      </c>
      <c r="I1176" s="23">
        <v>0</v>
      </c>
      <c r="J1176" s="23">
        <v>35.950467289719604</v>
      </c>
      <c r="K1176" s="23">
        <v>-42.548944277608555</v>
      </c>
      <c r="L1176" s="23"/>
    </row>
    <row r="1177" spans="1:12" x14ac:dyDescent="0.2">
      <c r="A1177" s="103" t="str">
        <f t="shared" si="87"/>
        <v>2014_2_4_f61_2</v>
      </c>
      <c r="B1177" s="23" t="s">
        <v>70</v>
      </c>
      <c r="C1177" s="23">
        <v>4</v>
      </c>
      <c r="D1177" s="23" t="s">
        <v>111</v>
      </c>
      <c r="E1177" s="23">
        <v>3.0195867053497702E-3</v>
      </c>
      <c r="F1177" s="23">
        <v>0.74253933011683615</v>
      </c>
      <c r="G1177" s="23">
        <v>0.30998070588218973</v>
      </c>
      <c r="H1177" s="23">
        <v>2.0024718961512065E-2</v>
      </c>
      <c r="I1177" s="23">
        <v>0</v>
      </c>
      <c r="J1177" s="23">
        <v>35.95046728971959</v>
      </c>
      <c r="K1177" s="23">
        <v>-67.736885311538245</v>
      </c>
      <c r="L1177" s="23"/>
    </row>
    <row r="1178" spans="1:12" x14ac:dyDescent="0.2">
      <c r="A1178" s="103" t="str">
        <f t="shared" si="87"/>
        <v>2014_2_4_f9_1</v>
      </c>
      <c r="B1178" s="23" t="s">
        <v>70</v>
      </c>
      <c r="C1178" s="23">
        <v>4</v>
      </c>
      <c r="D1178" s="23" t="s">
        <v>4</v>
      </c>
      <c r="E1178" s="23">
        <v>0</v>
      </c>
      <c r="F1178" s="23">
        <v>9.6906158381508484E-2</v>
      </c>
      <c r="G1178" s="23">
        <v>0.37284684909286031</v>
      </c>
      <c r="H1178" s="23">
        <v>0.17688673182119144</v>
      </c>
      <c r="I1178" s="23">
        <v>0</v>
      </c>
      <c r="J1178" s="23">
        <v>37.090654205607457</v>
      </c>
      <c r="K1178" s="23">
        <v>12.368644947001343</v>
      </c>
      <c r="L1178" s="23"/>
    </row>
    <row r="1179" spans="1:12" x14ac:dyDescent="0.2">
      <c r="A1179" s="103" t="str">
        <f t="shared" si="87"/>
        <v>2014_2_4_f9_2</v>
      </c>
      <c r="B1179" s="23" t="s">
        <v>70</v>
      </c>
      <c r="C1179" s="23">
        <v>4</v>
      </c>
      <c r="D1179" s="23" t="s">
        <v>5</v>
      </c>
      <c r="E1179" s="23">
        <v>0</v>
      </c>
      <c r="F1179" s="23">
        <v>7.2781757235400826E-2</v>
      </c>
      <c r="G1179" s="23">
        <v>0.34609893539832531</v>
      </c>
      <c r="H1179" s="23">
        <v>0.11260323402380223</v>
      </c>
      <c r="I1179" s="23">
        <v>2.2528492378050179E-2</v>
      </c>
      <c r="J1179" s="23">
        <v>37.230841121495295</v>
      </c>
      <c r="K1179" s="23">
        <v>15.320678495304794</v>
      </c>
      <c r="L1179" s="23"/>
    </row>
    <row r="1180" spans="1:12" x14ac:dyDescent="0.2">
      <c r="A1180" s="103" t="str">
        <f t="shared" si="87"/>
        <v>2014_2_4_f9_3</v>
      </c>
      <c r="B1180" s="23" t="s">
        <v>70</v>
      </c>
      <c r="C1180" s="23">
        <v>4</v>
      </c>
      <c r="D1180" s="23" t="s">
        <v>6</v>
      </c>
      <c r="E1180" s="23">
        <v>0</v>
      </c>
      <c r="F1180" s="23">
        <v>6.1588547290335242E-2</v>
      </c>
      <c r="G1180" s="23">
        <v>0.45865015505300571</v>
      </c>
      <c r="H1180" s="23">
        <v>0.29688016977301218</v>
      </c>
      <c r="I1180" s="23">
        <v>0</v>
      </c>
      <c r="J1180" s="23">
        <v>39.230841121495303</v>
      </c>
      <c r="K1180" s="23">
        <v>28.795274532488431</v>
      </c>
      <c r="L1180" s="23"/>
    </row>
    <row r="1181" spans="1:12" x14ac:dyDescent="0.2">
      <c r="A1181" s="103" t="str">
        <f t="shared" si="87"/>
        <v>2014_2_4_f9_4</v>
      </c>
      <c r="B1181" s="23" t="s">
        <v>70</v>
      </c>
      <c r="C1181" s="23">
        <v>4</v>
      </c>
      <c r="D1181" s="23" t="s">
        <v>7</v>
      </c>
      <c r="E1181" s="23">
        <v>1.0065289017832568E-3</v>
      </c>
      <c r="F1181" s="23">
        <v>0.55325440295655637</v>
      </c>
      <c r="G1181" s="23">
        <v>0.3987145584687431</v>
      </c>
      <c r="H1181" s="23">
        <v>2.6425253601898381E-2</v>
      </c>
      <c r="I1181" s="23">
        <v>0</v>
      </c>
      <c r="J1181" s="23">
        <v>32.997196261682213</v>
      </c>
      <c r="K1181" s="23">
        <v>-53.996508623907303</v>
      </c>
      <c r="L1181" s="23"/>
    </row>
    <row r="1182" spans="1:12" x14ac:dyDescent="0.2">
      <c r="A1182" s="103" t="str">
        <f t="shared" si="87"/>
        <v>2014_2_4_InEI</v>
      </c>
      <c r="B1182" s="23" t="s">
        <v>70</v>
      </c>
      <c r="C1182" s="23">
        <v>4</v>
      </c>
      <c r="D1182" s="23" t="s">
        <v>107</v>
      </c>
      <c r="E1182" s="23">
        <v>0</v>
      </c>
      <c r="F1182" s="23">
        <v>2.7740609390496948E-3</v>
      </c>
      <c r="G1182" s="23">
        <v>1.221706804666064E-2</v>
      </c>
      <c r="H1182" s="23">
        <v>5.2196074030340838E-3</v>
      </c>
      <c r="I1182" s="23">
        <v>3.6381385754073227E-4</v>
      </c>
      <c r="J1182" s="23">
        <v>37.152422771814138</v>
      </c>
      <c r="K1182" s="23">
        <v>15.422811877206341</v>
      </c>
      <c r="L1182" s="23"/>
    </row>
    <row r="1183" spans="1:12" x14ac:dyDescent="0.2">
      <c r="A1183" s="103" t="str">
        <f t="shared" si="87"/>
        <v>2014_2_4_InIN</v>
      </c>
      <c r="B1183" s="23" t="s">
        <v>70</v>
      </c>
      <c r="C1183" s="23">
        <v>4</v>
      </c>
      <c r="D1183" s="23" t="s">
        <v>113</v>
      </c>
      <c r="E1183" s="23">
        <v>4.1510451271514108E-5</v>
      </c>
      <c r="F1183" s="23">
        <v>2.4489044089676854E-2</v>
      </c>
      <c r="G1183" s="23">
        <v>3.1904050942623857E-2</v>
      </c>
      <c r="H1183" s="23">
        <v>1.1876160758027065E-2</v>
      </c>
      <c r="I1183" s="23">
        <v>0</v>
      </c>
      <c r="J1183" s="23">
        <v>36.671145091215195</v>
      </c>
      <c r="K1183" s="23">
        <v>-18.585509916973201</v>
      </c>
      <c r="L1183" s="23"/>
    </row>
    <row r="1184" spans="1:12" x14ac:dyDescent="0.2">
      <c r="A1184" s="103" t="str">
        <f t="shared" si="87"/>
        <v>2014_2_4_lagE</v>
      </c>
      <c r="B1184" s="23" t="s">
        <v>70</v>
      </c>
      <c r="C1184" s="23">
        <v>4</v>
      </c>
      <c r="D1184" s="23" t="s">
        <v>226</v>
      </c>
      <c r="E1184" s="23">
        <v>0</v>
      </c>
      <c r="F1184" s="23">
        <v>6.8673879659853984E-4</v>
      </c>
      <c r="G1184" s="23">
        <v>8.5501330891126891E-3</v>
      </c>
      <c r="H1184" s="23">
        <v>1.13588673091683E-2</v>
      </c>
      <c r="I1184" s="23">
        <v>9.5355096030912363E-6</v>
      </c>
      <c r="J1184" s="23">
        <v>37.219741265845634</v>
      </c>
      <c r="K1184" s="23">
        <v>51.88574132161461</v>
      </c>
      <c r="L1184" s="23"/>
    </row>
    <row r="1185" spans="1:12" x14ac:dyDescent="0.2">
      <c r="A1185" s="103" t="str">
        <f t="shared" si="87"/>
        <v>2014_2_4_lagI</v>
      </c>
      <c r="B1185" s="23" t="s">
        <v>70</v>
      </c>
      <c r="C1185" s="23">
        <v>4</v>
      </c>
      <c r="D1185" s="23" t="s">
        <v>227</v>
      </c>
      <c r="E1185" s="23">
        <v>4.1510451271514102E-5</v>
      </c>
      <c r="F1185" s="23">
        <v>2.2971108846181268E-2</v>
      </c>
      <c r="G1185" s="23">
        <v>2.5150393291730942E-2</v>
      </c>
      <c r="H1185" s="23">
        <v>1.5202935698980187E-2</v>
      </c>
      <c r="I1185" s="23">
        <v>4.856533250271443E-3</v>
      </c>
      <c r="J1185" s="23">
        <v>35.89625537884465</v>
      </c>
      <c r="K1185" s="23">
        <v>2.7291186260204112</v>
      </c>
      <c r="L1185" s="23"/>
    </row>
    <row r="1186" spans="1:12" x14ac:dyDescent="0.2">
      <c r="A1186" s="103" t="str">
        <f t="shared" si="87"/>
        <v>2014_2_5_f12_3</v>
      </c>
      <c r="B1186" s="23" t="s">
        <v>70</v>
      </c>
      <c r="C1186" s="23">
        <v>5</v>
      </c>
      <c r="D1186" s="23" t="s">
        <v>3</v>
      </c>
      <c r="E1186" s="23">
        <v>0</v>
      </c>
      <c r="F1186" s="23">
        <v>0.53452812659402449</v>
      </c>
      <c r="G1186" s="23">
        <v>5.1840342015246472</v>
      </c>
      <c r="H1186" s="23">
        <v>1.2889870130857748</v>
      </c>
      <c r="I1186" s="23">
        <v>5.3455966414126317E-2</v>
      </c>
      <c r="J1186" s="23">
        <v>224.34953271028019</v>
      </c>
      <c r="K1186" s="23">
        <v>12.198982748116823</v>
      </c>
      <c r="L1186" s="23"/>
    </row>
    <row r="1187" spans="1:12" x14ac:dyDescent="0.2">
      <c r="A1187" s="103" t="str">
        <f t="shared" si="87"/>
        <v>2014_2_5_f4_1</v>
      </c>
      <c r="B1187" s="23" t="s">
        <v>70</v>
      </c>
      <c r="C1187" s="23">
        <v>5</v>
      </c>
      <c r="D1187" s="23" t="s">
        <v>43</v>
      </c>
      <c r="E1187" s="23">
        <v>1.80841849991339E-2</v>
      </c>
      <c r="F1187" s="23">
        <v>0.185512318867561</v>
      </c>
      <c r="G1187" s="23">
        <v>1.066094014838654</v>
      </c>
      <c r="H1187" s="23">
        <v>0.7302530147593288</v>
      </c>
      <c r="I1187" s="23">
        <v>9.5617529880478083E-3</v>
      </c>
      <c r="J1187" s="23">
        <v>217.3495327102803</v>
      </c>
      <c r="K1187" s="23">
        <v>26.259987242985034</v>
      </c>
      <c r="L1187" s="23"/>
    </row>
    <row r="1188" spans="1:12" x14ac:dyDescent="0.2">
      <c r="A1188" s="103" t="str">
        <f t="shared" si="87"/>
        <v>2014_2_5_f4_2</v>
      </c>
      <c r="B1188" s="23" t="s">
        <v>70</v>
      </c>
      <c r="C1188" s="23">
        <v>5</v>
      </c>
      <c r="D1188" s="23" t="s">
        <v>44</v>
      </c>
      <c r="E1188" s="23">
        <v>1.7888477687720058E-2</v>
      </c>
      <c r="F1188" s="23">
        <v>0.26606999388034702</v>
      </c>
      <c r="G1188" s="23">
        <v>1.8383402840491476</v>
      </c>
      <c r="H1188" s="23">
        <v>1.1787263201517699</v>
      </c>
      <c r="I1188" s="23">
        <v>1.9126081212477318E-3</v>
      </c>
      <c r="J1188" s="23">
        <v>234.09719626168217</v>
      </c>
      <c r="K1188" s="23">
        <v>26.664281056043894</v>
      </c>
      <c r="L1188" s="23"/>
    </row>
    <row r="1189" spans="1:12" x14ac:dyDescent="0.2">
      <c r="A1189" s="103" t="str">
        <f t="shared" si="87"/>
        <v>2014_2_5_f4_3</v>
      </c>
      <c r="B1189" s="23" t="s">
        <v>70</v>
      </c>
      <c r="C1189" s="23">
        <v>5</v>
      </c>
      <c r="D1189" s="23" t="s">
        <v>100</v>
      </c>
      <c r="E1189" s="23">
        <v>0</v>
      </c>
      <c r="F1189" s="23">
        <v>0.25300140903987461</v>
      </c>
      <c r="G1189" s="23">
        <v>2.3392560726115881</v>
      </c>
      <c r="H1189" s="23">
        <v>3.6899388710207841</v>
      </c>
      <c r="I1189" s="23">
        <v>0.18847817226941016</v>
      </c>
      <c r="J1189" s="23">
        <v>208.72336448598116</v>
      </c>
      <c r="K1189" s="23">
        <v>58.941209170988515</v>
      </c>
      <c r="L1189" s="23"/>
    </row>
    <row r="1190" spans="1:12" x14ac:dyDescent="0.2">
      <c r="A1190" s="103" t="str">
        <f t="shared" si="87"/>
        <v>2014_2_5_f4_4</v>
      </c>
      <c r="B1190" s="23" t="s">
        <v>70</v>
      </c>
      <c r="C1190" s="23">
        <v>5</v>
      </c>
      <c r="D1190" s="23" t="s">
        <v>102</v>
      </c>
      <c r="E1190" s="23">
        <v>7.8613378018588826E-3</v>
      </c>
      <c r="F1190" s="23">
        <v>5.3249174212451855</v>
      </c>
      <c r="G1190" s="23">
        <v>7.6741482422708076</v>
      </c>
      <c r="H1190" s="23">
        <v>1.7931880900558763</v>
      </c>
      <c r="I1190" s="23">
        <v>2.3916515022096779E-2</v>
      </c>
      <c r="J1190" s="23">
        <v>189.78878504672886</v>
      </c>
      <c r="K1190" s="23">
        <v>-23.607740928175868</v>
      </c>
      <c r="L1190" s="23"/>
    </row>
    <row r="1191" spans="1:12" x14ac:dyDescent="0.2">
      <c r="A1191" s="103" t="str">
        <f t="shared" si="87"/>
        <v>2014_2_5_f60_1</v>
      </c>
      <c r="B1191" s="23" t="s">
        <v>70</v>
      </c>
      <c r="C1191" s="23">
        <v>5</v>
      </c>
      <c r="D1191" s="23" t="s">
        <v>109</v>
      </c>
      <c r="E1191" s="23">
        <v>1.8775767196259688E-2</v>
      </c>
      <c r="F1191" s="23">
        <v>0.64664315566836272</v>
      </c>
      <c r="G1191" s="23">
        <v>3.5811861035885504</v>
      </c>
      <c r="H1191" s="23">
        <v>2.7294221908709746</v>
      </c>
      <c r="I1191" s="23">
        <v>5.6427370662350276E-2</v>
      </c>
      <c r="J1191" s="23">
        <v>223.3495327102803</v>
      </c>
      <c r="K1191" s="23">
        <v>30.68746786963165</v>
      </c>
      <c r="L1191" s="23"/>
    </row>
    <row r="1192" spans="1:12" x14ac:dyDescent="0.2">
      <c r="A1192" s="103" t="str">
        <f t="shared" si="87"/>
        <v>2014_2_5_f61_1</v>
      </c>
      <c r="B1192" s="23" t="s">
        <v>70</v>
      </c>
      <c r="C1192" s="23">
        <v>5</v>
      </c>
      <c r="D1192" s="23" t="s">
        <v>110</v>
      </c>
      <c r="E1192" s="23">
        <v>0.26604762825347444</v>
      </c>
      <c r="F1192" s="23">
        <v>9.3602354791719584</v>
      </c>
      <c r="G1192" s="23">
        <v>6.3145997364282582</v>
      </c>
      <c r="H1192" s="23">
        <v>0.28112543120218769</v>
      </c>
      <c r="I1192" s="23">
        <v>0</v>
      </c>
      <c r="J1192" s="23">
        <v>200.60186915887843</v>
      </c>
      <c r="K1192" s="23">
        <v>-59.247937379341607</v>
      </c>
      <c r="L1192" s="23"/>
    </row>
    <row r="1193" spans="1:12" x14ac:dyDescent="0.2">
      <c r="A1193" s="103" t="str">
        <f t="shared" si="87"/>
        <v>2014_2_5_f61_2</v>
      </c>
      <c r="B1193" s="23" t="s">
        <v>70</v>
      </c>
      <c r="C1193" s="23">
        <v>5</v>
      </c>
      <c r="D1193" s="23" t="s">
        <v>111</v>
      </c>
      <c r="E1193" s="23">
        <v>1.1166504522959098</v>
      </c>
      <c r="F1193" s="23">
        <v>12.025358385027843</v>
      </c>
      <c r="G1193" s="23">
        <v>2.5028699956858071</v>
      </c>
      <c r="H1193" s="23">
        <v>0.237637482303313</v>
      </c>
      <c r="I1193" s="23">
        <v>0</v>
      </c>
      <c r="J1193" s="23">
        <v>197.60186915887846</v>
      </c>
      <c r="K1193" s="23">
        <v>-88.279599585855337</v>
      </c>
      <c r="L1193" s="23"/>
    </row>
    <row r="1194" spans="1:12" x14ac:dyDescent="0.2">
      <c r="A1194" s="103" t="str">
        <f t="shared" si="87"/>
        <v>2014_2_5_f9_1</v>
      </c>
      <c r="B1194" s="23" t="s">
        <v>70</v>
      </c>
      <c r="C1194" s="23">
        <v>5</v>
      </c>
      <c r="D1194" s="23" t="s">
        <v>4</v>
      </c>
      <c r="E1194" s="23">
        <v>0</v>
      </c>
      <c r="F1194" s="23">
        <v>0.33610345290920823</v>
      </c>
      <c r="G1194" s="23">
        <v>1.4291158810511699</v>
      </c>
      <c r="H1194" s="23">
        <v>0.20139793528041425</v>
      </c>
      <c r="I1194" s="23">
        <v>3.5025116923609906E-2</v>
      </c>
      <c r="J1194" s="23">
        <v>218.16261682242978</v>
      </c>
      <c r="K1194" s="23">
        <v>-3.2301116437421307</v>
      </c>
      <c r="L1194" s="23"/>
    </row>
    <row r="1195" spans="1:12" x14ac:dyDescent="0.2">
      <c r="A1195" s="103" t="str">
        <f t="shared" si="87"/>
        <v>2014_2_5_f9_2</v>
      </c>
      <c r="B1195" s="23" t="s">
        <v>70</v>
      </c>
      <c r="C1195" s="23">
        <v>5</v>
      </c>
      <c r="D1195" s="23" t="s">
        <v>5</v>
      </c>
      <c r="E1195" s="23">
        <v>1.7888477687720058E-2</v>
      </c>
      <c r="F1195" s="23">
        <v>0.67339283044318943</v>
      </c>
      <c r="G1195" s="23">
        <v>2.2643652555732476</v>
      </c>
      <c r="H1195" s="23">
        <v>0.31077211622421391</v>
      </c>
      <c r="I1195" s="23">
        <v>0</v>
      </c>
      <c r="J1195" s="23">
        <v>230.72336448598114</v>
      </c>
      <c r="K1195" s="23">
        <v>-12.196772937973527</v>
      </c>
      <c r="L1195" s="23"/>
    </row>
    <row r="1196" spans="1:12" x14ac:dyDescent="0.2">
      <c r="A1196" s="103" t="str">
        <f t="shared" si="87"/>
        <v>2014_2_5_f9_3</v>
      </c>
      <c r="B1196" s="23" t="s">
        <v>70</v>
      </c>
      <c r="C1196" s="23">
        <v>5</v>
      </c>
      <c r="D1196" s="23" t="s">
        <v>6</v>
      </c>
      <c r="E1196" s="23">
        <v>2.2167464530583363E-2</v>
      </c>
      <c r="F1196" s="23">
        <v>0.58858366888366476</v>
      </c>
      <c r="G1196" s="23">
        <v>3.9204311441374839</v>
      </c>
      <c r="H1196" s="23">
        <v>1.7791243481475472</v>
      </c>
      <c r="I1196" s="23">
        <v>5.3455966414126317E-2</v>
      </c>
      <c r="J1196" s="23">
        <v>206.72336448598116</v>
      </c>
      <c r="K1196" s="23">
        <v>19.691458706896981</v>
      </c>
      <c r="L1196" s="23"/>
    </row>
    <row r="1197" spans="1:12" x14ac:dyDescent="0.2">
      <c r="A1197" s="103" t="str">
        <f t="shared" si="87"/>
        <v>2014_2_5_f9_4</v>
      </c>
      <c r="B1197" s="23" t="s">
        <v>70</v>
      </c>
      <c r="C1197" s="23">
        <v>5</v>
      </c>
      <c r="D1197" s="23" t="s">
        <v>7</v>
      </c>
      <c r="E1197" s="23">
        <v>9.4855804322451609E-2</v>
      </c>
      <c r="F1197" s="23">
        <v>7.9417790710710037</v>
      </c>
      <c r="G1197" s="23">
        <v>5.8432483950202494</v>
      </c>
      <c r="H1197" s="23">
        <v>0.73326335065141501</v>
      </c>
      <c r="I1197" s="23">
        <v>0</v>
      </c>
      <c r="J1197" s="23">
        <v>188.78878504672883</v>
      </c>
      <c r="K1197" s="23">
        <v>-50.627202483548693</v>
      </c>
      <c r="L1197" s="23"/>
    </row>
    <row r="1198" spans="1:12" x14ac:dyDescent="0.2">
      <c r="A1198" s="103" t="str">
        <f t="shared" si="87"/>
        <v>2014_2_5_InEI</v>
      </c>
      <c r="B1198" s="23" t="s">
        <v>70</v>
      </c>
      <c r="C1198" s="23">
        <v>5</v>
      </c>
      <c r="D1198" s="23" t="s">
        <v>107</v>
      </c>
      <c r="E1198" s="23">
        <v>2.1391524030163058E-4</v>
      </c>
      <c r="F1198" s="23">
        <v>1.1849271516103857E-2</v>
      </c>
      <c r="G1198" s="23">
        <v>4.4950131576453431E-2</v>
      </c>
      <c r="H1198" s="23">
        <v>6.1186142133138853E-3</v>
      </c>
      <c r="I1198" s="23">
        <v>5.3914634956681333E-4</v>
      </c>
      <c r="J1198" s="23">
        <v>227.98088882812058</v>
      </c>
      <c r="K1198" s="23">
        <v>-7.9788110589084651</v>
      </c>
      <c r="L1198" s="23"/>
    </row>
    <row r="1199" spans="1:12" x14ac:dyDescent="0.2">
      <c r="A1199" s="103" t="str">
        <f t="shared" si="87"/>
        <v>2014_2_5_InIN</v>
      </c>
      <c r="B1199" s="23" t="s">
        <v>70</v>
      </c>
      <c r="C1199" s="23">
        <v>5</v>
      </c>
      <c r="D1199" s="23" t="s">
        <v>113</v>
      </c>
      <c r="E1199" s="23">
        <v>4.2668052905265224E-3</v>
      </c>
      <c r="F1199" s="23">
        <v>0.84757672954275631</v>
      </c>
      <c r="G1199" s="23">
        <v>0.85595512084759906</v>
      </c>
      <c r="H1199" s="23">
        <v>0.22286351549507794</v>
      </c>
      <c r="I1199" s="23">
        <v>5.8776438211674336E-3</v>
      </c>
      <c r="J1199" s="23">
        <v>197.30853063041516</v>
      </c>
      <c r="K1199" s="23">
        <v>-32.092887126481237</v>
      </c>
      <c r="L1199" s="23"/>
    </row>
    <row r="1200" spans="1:12" x14ac:dyDescent="0.2">
      <c r="A1200" s="103" t="str">
        <f t="shared" si="87"/>
        <v>2014_2_5_lagE</v>
      </c>
      <c r="B1200" s="23" t="s">
        <v>70</v>
      </c>
      <c r="C1200" s="23">
        <v>5</v>
      </c>
      <c r="D1200" s="23" t="s">
        <v>226</v>
      </c>
      <c r="E1200" s="23">
        <v>4.7348999427861604E-4</v>
      </c>
      <c r="F1200" s="23">
        <v>5.4263310808861194E-3</v>
      </c>
      <c r="G1200" s="23">
        <v>3.5287144079976768E-2</v>
      </c>
      <c r="H1200" s="23">
        <v>2.2887780857827059E-2</v>
      </c>
      <c r="I1200" s="23">
        <v>1.1175029150879627E-4</v>
      </c>
      <c r="J1200" s="23">
        <v>230.07301501961913</v>
      </c>
      <c r="K1200" s="23">
        <v>26.077089941165305</v>
      </c>
      <c r="L1200" s="23"/>
    </row>
    <row r="1201" spans="1:12" x14ac:dyDescent="0.2">
      <c r="A1201" s="103" t="str">
        <f t="shared" si="87"/>
        <v>2014_2_5_lagI</v>
      </c>
      <c r="B1201" s="23" t="s">
        <v>70</v>
      </c>
      <c r="C1201" s="23">
        <v>5</v>
      </c>
      <c r="D1201" s="23" t="s">
        <v>227</v>
      </c>
      <c r="E1201" s="23">
        <v>2.5373821463561266E-4</v>
      </c>
      <c r="F1201" s="23">
        <v>0.55234238457169371</v>
      </c>
      <c r="G1201" s="23">
        <v>0.90253217353426407</v>
      </c>
      <c r="H1201" s="23">
        <v>0.49507907931794476</v>
      </c>
      <c r="I1201" s="23">
        <v>1.8900691460963594E-2</v>
      </c>
      <c r="J1201" s="23">
        <v>198.83068811282988</v>
      </c>
      <c r="K1201" s="23">
        <v>-1.0141342212115303</v>
      </c>
      <c r="L1201" s="23"/>
    </row>
    <row r="1202" spans="1:12" x14ac:dyDescent="0.2">
      <c r="A1202" s="103" t="str">
        <f t="shared" si="87"/>
        <v>2014_2_6_f12_3</v>
      </c>
      <c r="B1202" s="23" t="s">
        <v>70</v>
      </c>
      <c r="C1202" s="23">
        <v>6</v>
      </c>
      <c r="D1202" s="23" t="s">
        <v>3</v>
      </c>
      <c r="E1202" s="23">
        <v>0</v>
      </c>
      <c r="F1202" s="23">
        <v>6.1867655785900602E-2</v>
      </c>
      <c r="G1202" s="23">
        <v>0.57389341678218275</v>
      </c>
      <c r="H1202" s="23">
        <v>0.10749816684104571</v>
      </c>
      <c r="I1202" s="23">
        <v>0</v>
      </c>
      <c r="J1202" s="23">
        <v>66.389719626168159</v>
      </c>
      <c r="K1202" s="23">
        <v>6.139245721508976</v>
      </c>
      <c r="L1202" s="23"/>
    </row>
    <row r="1203" spans="1:12" x14ac:dyDescent="0.2">
      <c r="A1203" s="103" t="str">
        <f t="shared" si="87"/>
        <v>2014_2_6_f4_1</v>
      </c>
      <c r="B1203" s="23" t="s">
        <v>70</v>
      </c>
      <c r="C1203" s="23">
        <v>6</v>
      </c>
      <c r="D1203" s="23" t="s">
        <v>43</v>
      </c>
      <c r="E1203" s="23">
        <v>0</v>
      </c>
      <c r="F1203" s="23">
        <v>5.5374762631716139E-2</v>
      </c>
      <c r="G1203" s="23">
        <v>0.22941666896008001</v>
      </c>
      <c r="H1203" s="23">
        <v>0.65173386907469621</v>
      </c>
      <c r="I1203" s="23">
        <v>4.0048501645591546E-2</v>
      </c>
      <c r="J1203" s="23">
        <v>68.389719626168187</v>
      </c>
      <c r="K1203" s="23">
        <v>69.268303955381739</v>
      </c>
      <c r="L1203" s="23"/>
    </row>
    <row r="1204" spans="1:12" x14ac:dyDescent="0.2">
      <c r="A1204" s="103" t="str">
        <f t="shared" si="87"/>
        <v>2014_2_6_f4_2</v>
      </c>
      <c r="B1204" s="23" t="s">
        <v>70</v>
      </c>
      <c r="C1204" s="23">
        <v>6</v>
      </c>
      <c r="D1204" s="23" t="s">
        <v>44</v>
      </c>
      <c r="E1204" s="23">
        <v>0</v>
      </c>
      <c r="F1204" s="23">
        <v>1.647099656444748E-2</v>
      </c>
      <c r="G1204" s="23">
        <v>0.41321857091988962</v>
      </c>
      <c r="H1204" s="23">
        <v>0.47731804587123478</v>
      </c>
      <c r="I1204" s="23">
        <v>8.2812879008783147E-3</v>
      </c>
      <c r="J1204" s="23">
        <v>71.838317757009293</v>
      </c>
      <c r="K1204" s="23">
        <v>52.159446536846069</v>
      </c>
      <c r="L1204" s="23"/>
    </row>
    <row r="1205" spans="1:12" x14ac:dyDescent="0.2">
      <c r="A1205" s="103" t="str">
        <f t="shared" si="87"/>
        <v>2014_2_6_f4_3</v>
      </c>
      <c r="B1205" s="23" t="s">
        <v>70</v>
      </c>
      <c r="C1205" s="23">
        <v>6</v>
      </c>
      <c r="D1205" s="23" t="s">
        <v>100</v>
      </c>
      <c r="E1205" s="23">
        <v>0</v>
      </c>
      <c r="F1205" s="23">
        <v>1.0358181433594049E-2</v>
      </c>
      <c r="G1205" s="23">
        <v>0.17602229519040913</v>
      </c>
      <c r="H1205" s="23">
        <v>0.49551953808406479</v>
      </c>
      <c r="I1205" s="23">
        <v>9.4857077164004294E-2</v>
      </c>
      <c r="J1205" s="23">
        <v>68.614018691588754</v>
      </c>
      <c r="K1205" s="23">
        <v>86.883726977239846</v>
      </c>
      <c r="L1205" s="23"/>
    </row>
    <row r="1206" spans="1:12" x14ac:dyDescent="0.2">
      <c r="A1206" s="103" t="str">
        <f t="shared" si="87"/>
        <v>2014_2_6_f4_4</v>
      </c>
      <c r="B1206" s="23" t="s">
        <v>70</v>
      </c>
      <c r="C1206" s="23">
        <v>6</v>
      </c>
      <c r="D1206" s="23" t="s">
        <v>102</v>
      </c>
      <c r="E1206" s="23">
        <v>4.3315450669844974E-4</v>
      </c>
      <c r="F1206" s="23">
        <v>3.6665418339442486E-2</v>
      </c>
      <c r="G1206" s="23">
        <v>0.31240175496990968</v>
      </c>
      <c r="H1206" s="23">
        <v>7.3771488090507098E-2</v>
      </c>
      <c r="I1206" s="23">
        <v>0</v>
      </c>
      <c r="J1206" s="23">
        <v>56.053271028037344</v>
      </c>
      <c r="K1206" s="23">
        <v>8.5618175781559884</v>
      </c>
      <c r="L1206" s="23"/>
    </row>
    <row r="1207" spans="1:12" x14ac:dyDescent="0.2">
      <c r="A1207" s="103" t="str">
        <f t="shared" si="87"/>
        <v>2014_2_6_f60_1</v>
      </c>
      <c r="B1207" s="23" t="s">
        <v>70</v>
      </c>
      <c r="C1207" s="23">
        <v>6</v>
      </c>
      <c r="D1207" s="23" t="s">
        <v>109</v>
      </c>
      <c r="E1207" s="23">
        <v>8.5302751176756823E-4</v>
      </c>
      <c r="F1207" s="23">
        <v>4.6486681654688167E-2</v>
      </c>
      <c r="G1207" s="23">
        <v>0.48595804315136837</v>
      </c>
      <c r="H1207" s="23">
        <v>0.20910845957953753</v>
      </c>
      <c r="I1207" s="23">
        <v>8.5302751176756823E-4</v>
      </c>
      <c r="J1207" s="23">
        <v>66.389719626168201</v>
      </c>
      <c r="K1207" s="23">
        <v>21.879550135714325</v>
      </c>
      <c r="L1207" s="23"/>
    </row>
    <row r="1208" spans="1:12" x14ac:dyDescent="0.2">
      <c r="A1208" s="103" t="str">
        <f t="shared" si="87"/>
        <v>2014_2_6_f61_1</v>
      </c>
      <c r="B1208" s="23" t="s">
        <v>70</v>
      </c>
      <c r="C1208" s="23">
        <v>6</v>
      </c>
      <c r="D1208" s="23" t="s">
        <v>110</v>
      </c>
      <c r="E1208" s="23">
        <v>8.6630901339689948E-4</v>
      </c>
      <c r="F1208" s="23">
        <v>0.20562587181889116</v>
      </c>
      <c r="G1208" s="23">
        <v>0.25263618596350323</v>
      </c>
      <c r="H1208" s="23">
        <v>5.8055892896994952E-3</v>
      </c>
      <c r="I1208" s="23">
        <v>0</v>
      </c>
      <c r="J1208" s="23">
        <v>59.941121495327074</v>
      </c>
      <c r="K1208" s="23">
        <v>-43.350866917305666</v>
      </c>
      <c r="L1208" s="23"/>
    </row>
    <row r="1209" spans="1:12" x14ac:dyDescent="0.2">
      <c r="A1209" s="103" t="str">
        <f t="shared" si="87"/>
        <v>2014_2_6_f61_2</v>
      </c>
      <c r="B1209" s="23" t="s">
        <v>70</v>
      </c>
      <c r="C1209" s="23">
        <v>6</v>
      </c>
      <c r="D1209" s="23" t="s">
        <v>111</v>
      </c>
      <c r="E1209" s="23">
        <v>1.2994635200953492E-3</v>
      </c>
      <c r="F1209" s="23">
        <v>0.25474486401273899</v>
      </c>
      <c r="G1209" s="23">
        <v>0.20518230494424339</v>
      </c>
      <c r="H1209" s="23">
        <v>8.6630901339689948E-4</v>
      </c>
      <c r="I1209" s="23">
        <v>0</v>
      </c>
      <c r="J1209" s="23">
        <v>58.941121495327074</v>
      </c>
      <c r="K1209" s="23">
        <v>-55.503440760698076</v>
      </c>
      <c r="L1209" s="23"/>
    </row>
    <row r="1210" spans="1:12" x14ac:dyDescent="0.2">
      <c r="A1210" s="103" t="str">
        <f t="shared" si="87"/>
        <v>2014_2_6_f9_1</v>
      </c>
      <c r="B1210" s="23" t="s">
        <v>70</v>
      </c>
      <c r="C1210" s="23">
        <v>6</v>
      </c>
      <c r="D1210" s="23" t="s">
        <v>4</v>
      </c>
      <c r="E1210" s="23">
        <v>0</v>
      </c>
      <c r="F1210" s="23">
        <v>6.8691669729047999E-2</v>
      </c>
      <c r="G1210" s="23">
        <v>0.52748647830457862</v>
      </c>
      <c r="H1210" s="23">
        <v>0.35441683894248271</v>
      </c>
      <c r="I1210" s="23">
        <v>2.483977134938507E-2</v>
      </c>
      <c r="J1210" s="23">
        <v>68.277570093457868</v>
      </c>
      <c r="K1210" s="23">
        <v>34.385150728889968</v>
      </c>
      <c r="L1210" s="23"/>
    </row>
    <row r="1211" spans="1:12" x14ac:dyDescent="0.2">
      <c r="A1211" s="103" t="str">
        <f t="shared" si="87"/>
        <v>2014_2_6_f9_2</v>
      </c>
      <c r="B1211" s="23" t="s">
        <v>70</v>
      </c>
      <c r="C1211" s="23">
        <v>6</v>
      </c>
      <c r="D1211" s="23" t="s">
        <v>5</v>
      </c>
      <c r="E1211" s="23">
        <v>0</v>
      </c>
      <c r="F1211" s="23">
        <v>0.13242029627292368</v>
      </c>
      <c r="G1211" s="23">
        <v>0.60256962785915669</v>
      </c>
      <c r="H1211" s="23">
        <v>0.17829750005476788</v>
      </c>
      <c r="I1211" s="23">
        <v>0</v>
      </c>
      <c r="J1211" s="23">
        <v>71.614018691588754</v>
      </c>
      <c r="K1211" s="23">
        <v>5.0233040077926505</v>
      </c>
      <c r="L1211" s="23"/>
    </row>
    <row r="1212" spans="1:12" x14ac:dyDescent="0.2">
      <c r="A1212" s="103" t="str">
        <f t="shared" si="87"/>
        <v>2014_2_6_f9_3</v>
      </c>
      <c r="B1212" s="23" t="s">
        <v>70</v>
      </c>
      <c r="C1212" s="23">
        <v>6</v>
      </c>
      <c r="D1212" s="23" t="s">
        <v>6</v>
      </c>
      <c r="E1212" s="23">
        <v>0</v>
      </c>
      <c r="F1212" s="23">
        <v>2.1039206825076921E-2</v>
      </c>
      <c r="G1212" s="23">
        <v>0.43348248611611051</v>
      </c>
      <c r="H1212" s="23">
        <v>0.30112462688295949</v>
      </c>
      <c r="I1212" s="23">
        <v>2.111077204792516E-2</v>
      </c>
      <c r="J1212" s="23">
        <v>68.61401869158874</v>
      </c>
      <c r="K1212" s="23">
        <v>41.493919724239248</v>
      </c>
      <c r="L1212" s="23"/>
    </row>
    <row r="1213" spans="1:12" x14ac:dyDescent="0.2">
      <c r="A1213" s="103" t="str">
        <f t="shared" si="87"/>
        <v>2014_2_6_f9_4</v>
      </c>
      <c r="B1213" s="23" t="s">
        <v>70</v>
      </c>
      <c r="C1213" s="23">
        <v>6</v>
      </c>
      <c r="D1213" s="23" t="s">
        <v>7</v>
      </c>
      <c r="E1213" s="23">
        <v>4.3315450669844985E-4</v>
      </c>
      <c r="F1213" s="23">
        <v>0.13138273816816587</v>
      </c>
      <c r="G1213" s="23">
        <v>0.28417833748497556</v>
      </c>
      <c r="H1213" s="23">
        <v>7.277585746717761E-3</v>
      </c>
      <c r="I1213" s="23">
        <v>0</v>
      </c>
      <c r="J1213" s="23">
        <v>56.053271028037344</v>
      </c>
      <c r="K1213" s="23">
        <v>-29.525108154716818</v>
      </c>
      <c r="L1213" s="23"/>
    </row>
    <row r="1214" spans="1:12" x14ac:dyDescent="0.2">
      <c r="A1214" s="103" t="str">
        <f t="shared" si="87"/>
        <v>2014_2_6_InEI</v>
      </c>
      <c r="B1214" s="23" t="s">
        <v>70</v>
      </c>
      <c r="C1214" s="23">
        <v>6</v>
      </c>
      <c r="D1214" s="23" t="s">
        <v>107</v>
      </c>
      <c r="E1214" s="23">
        <v>0</v>
      </c>
      <c r="F1214" s="23">
        <v>3.61007750015296E-3</v>
      </c>
      <c r="G1214" s="23">
        <v>1.9776014122886178E-2</v>
      </c>
      <c r="H1214" s="23">
        <v>9.5527675041001993E-3</v>
      </c>
      <c r="I1214" s="23">
        <v>6.0233639854661105E-4</v>
      </c>
      <c r="J1214" s="23">
        <v>69.639722941714339</v>
      </c>
      <c r="K1214" s="23">
        <v>21.309207048290769</v>
      </c>
      <c r="L1214" s="23"/>
    </row>
    <row r="1215" spans="1:12" x14ac:dyDescent="0.2">
      <c r="A1215" s="103" t="str">
        <f t="shared" si="87"/>
        <v>2014_2_6_InIN</v>
      </c>
      <c r="B1215" s="23" t="s">
        <v>70</v>
      </c>
      <c r="C1215" s="23">
        <v>6</v>
      </c>
      <c r="D1215" s="23" t="s">
        <v>113</v>
      </c>
      <c r="E1215" s="23">
        <v>5.0231535188907244E-6</v>
      </c>
      <c r="F1215" s="23">
        <v>2.0868651126183541E-3</v>
      </c>
      <c r="G1215" s="23">
        <v>1.0423492532038598E-2</v>
      </c>
      <c r="H1215" s="23">
        <v>4.6517240332107947E-3</v>
      </c>
      <c r="I1215" s="23">
        <v>4.2392838678927174E-4</v>
      </c>
      <c r="J1215" s="23">
        <v>64.523913127115279</v>
      </c>
      <c r="K1215" s="23">
        <v>19.343203693216836</v>
      </c>
      <c r="L1215" s="23"/>
    </row>
    <row r="1216" spans="1:12" x14ac:dyDescent="0.2">
      <c r="A1216" s="103" t="str">
        <f t="shared" si="87"/>
        <v>2014_2_6_lagE</v>
      </c>
      <c r="B1216" s="23" t="s">
        <v>70</v>
      </c>
      <c r="C1216" s="23">
        <v>6</v>
      </c>
      <c r="D1216" s="23" t="s">
        <v>226</v>
      </c>
      <c r="E1216" s="23">
        <v>0</v>
      </c>
      <c r="F1216" s="23">
        <v>1.4738508436460162E-3</v>
      </c>
      <c r="G1216" s="23">
        <v>1.1021539586589059E-2</v>
      </c>
      <c r="H1216" s="23">
        <v>2.0188075791246263E-2</v>
      </c>
      <c r="I1216" s="23">
        <v>8.9881266211881456E-4</v>
      </c>
      <c r="J1216" s="23">
        <v>69.801591832302591</v>
      </c>
      <c r="K1216" s="23">
        <v>61.079387563107879</v>
      </c>
      <c r="L1216" s="23"/>
    </row>
    <row r="1217" spans="1:12" x14ac:dyDescent="0.2">
      <c r="A1217" s="103" t="str">
        <f t="shared" si="87"/>
        <v>2014_2_6_lagI</v>
      </c>
      <c r="B1217" s="23" t="s">
        <v>70</v>
      </c>
      <c r="C1217" s="23">
        <v>6</v>
      </c>
      <c r="D1217" s="23" t="s">
        <v>227</v>
      </c>
      <c r="E1217" s="23">
        <v>5.0231535188907218E-6</v>
      </c>
      <c r="F1217" s="23">
        <v>3.4567917183900558E-4</v>
      </c>
      <c r="G1217" s="23">
        <v>7.1883167445149047E-3</v>
      </c>
      <c r="H1217" s="23">
        <v>8.3135537402976925E-3</v>
      </c>
      <c r="I1217" s="23">
        <v>1.7384604080054233E-3</v>
      </c>
      <c r="J1217" s="23">
        <v>64.523913127115293</v>
      </c>
      <c r="K1217" s="23">
        <v>65.003282840810115</v>
      </c>
      <c r="L1217" s="23"/>
    </row>
    <row r="1218" spans="1:12" x14ac:dyDescent="0.2">
      <c r="A1218" s="103" t="str">
        <f t="shared" si="87"/>
        <v>2014_2_7_f12_3</v>
      </c>
      <c r="B1218" s="23" t="s">
        <v>70</v>
      </c>
      <c r="C1218" s="23">
        <v>7</v>
      </c>
      <c r="D1218" s="23" t="s">
        <v>3</v>
      </c>
      <c r="E1218" s="23">
        <v>0</v>
      </c>
      <c r="F1218" s="23">
        <v>2.5809427840342982E-2</v>
      </c>
      <c r="G1218" s="23">
        <v>0.10818232226586276</v>
      </c>
      <c r="H1218" s="23">
        <v>4.8096140140174132E-2</v>
      </c>
      <c r="I1218" s="23">
        <v>0</v>
      </c>
      <c r="J1218" s="23">
        <v>63.451869158878452</v>
      </c>
      <c r="K1218" s="23">
        <v>12.239535682288041</v>
      </c>
      <c r="L1218" s="23"/>
    </row>
    <row r="1219" spans="1:12" x14ac:dyDescent="0.2">
      <c r="A1219" s="103" t="str">
        <f t="shared" ref="A1219:A1282" si="88">CONCATENATE(B1219,"_",C1219,"_",D1219)</f>
        <v>2014_2_7_f4_1</v>
      </c>
      <c r="B1219" s="23" t="s">
        <v>70</v>
      </c>
      <c r="C1219" s="23">
        <v>7</v>
      </c>
      <c r="D1219" s="23" t="s">
        <v>43</v>
      </c>
      <c r="E1219" s="23">
        <v>0</v>
      </c>
      <c r="F1219" s="23">
        <v>1.2298955336718946E-2</v>
      </c>
      <c r="G1219" s="23">
        <v>0.22604745584909425</v>
      </c>
      <c r="H1219" s="23">
        <v>0.11121088988216164</v>
      </c>
      <c r="I1219" s="23">
        <v>0</v>
      </c>
      <c r="J1219" s="23">
        <v>62.451869158878452</v>
      </c>
      <c r="K1219" s="23">
        <v>28.296343473085777</v>
      </c>
      <c r="L1219" s="23"/>
    </row>
    <row r="1220" spans="1:12" x14ac:dyDescent="0.2">
      <c r="A1220" s="103" t="str">
        <f t="shared" si="88"/>
        <v>2014_2_7_f4_2</v>
      </c>
      <c r="B1220" s="23" t="s">
        <v>70</v>
      </c>
      <c r="C1220" s="23">
        <v>7</v>
      </c>
      <c r="D1220" s="23" t="s">
        <v>44</v>
      </c>
      <c r="E1220" s="23">
        <v>0</v>
      </c>
      <c r="F1220" s="23">
        <v>2.6259410054224521E-2</v>
      </c>
      <c r="G1220" s="23">
        <v>0.29780834372281789</v>
      </c>
      <c r="H1220" s="23">
        <v>0.23225244169527448</v>
      </c>
      <c r="I1220" s="23">
        <v>2.9905284454543858E-2</v>
      </c>
      <c r="J1220" s="23">
        <v>66.461214953270996</v>
      </c>
      <c r="K1220" s="23">
        <v>45.341529778490717</v>
      </c>
      <c r="L1220" s="23"/>
    </row>
    <row r="1221" spans="1:12" x14ac:dyDescent="0.2">
      <c r="A1221" s="103" t="str">
        <f t="shared" si="88"/>
        <v>2014_2_7_f4_3</v>
      </c>
      <c r="B1221" s="23" t="s">
        <v>70</v>
      </c>
      <c r="C1221" s="23">
        <v>7</v>
      </c>
      <c r="D1221" s="23" t="s">
        <v>100</v>
      </c>
      <c r="E1221" s="23">
        <v>0</v>
      </c>
      <c r="F1221" s="23">
        <v>2.1147672463466629E-2</v>
      </c>
      <c r="G1221" s="23">
        <v>9.6330892074227556E-2</v>
      </c>
      <c r="H1221" s="23">
        <v>6.288697938685725E-2</v>
      </c>
      <c r="I1221" s="23">
        <v>1.3908173624806864E-3</v>
      </c>
      <c r="J1221" s="23">
        <v>60.956542056074738</v>
      </c>
      <c r="K1221" s="23">
        <v>24.494846470899532</v>
      </c>
      <c r="L1221" s="23"/>
    </row>
    <row r="1222" spans="1:12" x14ac:dyDescent="0.2">
      <c r="A1222" s="103" t="str">
        <f t="shared" si="88"/>
        <v>2014_2_7_f4_4</v>
      </c>
      <c r="B1222" s="23" t="s">
        <v>70</v>
      </c>
      <c r="C1222" s="23">
        <v>7</v>
      </c>
      <c r="D1222" s="23" t="s">
        <v>102</v>
      </c>
      <c r="E1222" s="23">
        <v>1.0256182430239733E-4</v>
      </c>
      <c r="F1222" s="23">
        <v>6.3751458165361534E-3</v>
      </c>
      <c r="G1222" s="23">
        <v>2.8316087559684559E-2</v>
      </c>
      <c r="H1222" s="23">
        <v>5.9357438890680191E-3</v>
      </c>
      <c r="I1222" s="23">
        <v>0</v>
      </c>
      <c r="J1222" s="23">
        <v>54.694859813084065</v>
      </c>
      <c r="K1222" s="23">
        <v>-1.5824524177776527</v>
      </c>
      <c r="L1222" s="23"/>
    </row>
    <row r="1223" spans="1:12" x14ac:dyDescent="0.2">
      <c r="A1223" s="103" t="str">
        <f t="shared" si="88"/>
        <v>2014_2_7_f60_1</v>
      </c>
      <c r="B1223" s="23" t="s">
        <v>70</v>
      </c>
      <c r="C1223" s="23">
        <v>7</v>
      </c>
      <c r="D1223" s="23" t="s">
        <v>109</v>
      </c>
      <c r="E1223" s="23">
        <v>4.4758906658876843E-4</v>
      </c>
      <c r="F1223" s="23">
        <v>1.0434102271064796E-2</v>
      </c>
      <c r="G1223" s="23">
        <v>0.11604498353490698</v>
      </c>
      <c r="H1223" s="23">
        <v>5.4713626307230548E-2</v>
      </c>
      <c r="I1223" s="23">
        <v>4.4758906658876843E-4</v>
      </c>
      <c r="J1223" s="23">
        <v>63.451869158878452</v>
      </c>
      <c r="K1223" s="23">
        <v>24.317665483548591</v>
      </c>
      <c r="L1223" s="23"/>
    </row>
    <row r="1224" spans="1:12" x14ac:dyDescent="0.2">
      <c r="A1224" s="103" t="str">
        <f t="shared" si="88"/>
        <v>2014_2_7_f61_1</v>
      </c>
      <c r="B1224" s="23" t="s">
        <v>70</v>
      </c>
      <c r="C1224" s="23">
        <v>7</v>
      </c>
      <c r="D1224" s="23" t="s">
        <v>110</v>
      </c>
      <c r="E1224" s="23">
        <v>2.2369237144803756E-4</v>
      </c>
      <c r="F1224" s="23">
        <v>8.6129372283456525E-3</v>
      </c>
      <c r="G1224" s="23">
        <v>2.8521384747755164E-2</v>
      </c>
      <c r="H1224" s="23">
        <v>3.77031843450742E-3</v>
      </c>
      <c r="I1224" s="23">
        <v>0</v>
      </c>
      <c r="J1224" s="23">
        <v>58.44252336448595</v>
      </c>
      <c r="K1224" s="23">
        <v>-12.862188128963654</v>
      </c>
      <c r="L1224" s="23"/>
    </row>
    <row r="1225" spans="1:12" x14ac:dyDescent="0.2">
      <c r="A1225" s="103" t="str">
        <f t="shared" si="88"/>
        <v>2014_2_7_f61_2</v>
      </c>
      <c r="B1225" s="23" t="s">
        <v>70</v>
      </c>
      <c r="C1225" s="23">
        <v>7</v>
      </c>
      <c r="D1225" s="23" t="s">
        <v>111</v>
      </c>
      <c r="E1225" s="23">
        <v>2.1088515887017476E-3</v>
      </c>
      <c r="F1225" s="23">
        <v>1.6301256182777318E-2</v>
      </c>
      <c r="G1225" s="23">
        <v>1.8947906576069807E-2</v>
      </c>
      <c r="H1225" s="23">
        <v>3.77031843450742E-3</v>
      </c>
      <c r="I1225" s="23">
        <v>0</v>
      </c>
      <c r="J1225" s="23">
        <v>58.442523364485957</v>
      </c>
      <c r="K1225" s="23">
        <v>-40.722878348671074</v>
      </c>
      <c r="L1225" s="23"/>
    </row>
    <row r="1226" spans="1:12" x14ac:dyDescent="0.2">
      <c r="A1226" s="103" t="str">
        <f t="shared" si="88"/>
        <v>2014_2_7_f9_1</v>
      </c>
      <c r="B1226" s="23" t="s">
        <v>70</v>
      </c>
      <c r="C1226" s="23">
        <v>7</v>
      </c>
      <c r="D1226" s="23" t="s">
        <v>4</v>
      </c>
      <c r="E1226" s="23">
        <v>5.4044690802009356E-3</v>
      </c>
      <c r="F1226" s="23">
        <v>6.0142688085528653E-2</v>
      </c>
      <c r="G1226" s="23">
        <v>0.19317091649654924</v>
      </c>
      <c r="H1226" s="23">
        <v>8.9855272125638E-2</v>
      </c>
      <c r="I1226" s="23">
        <v>0</v>
      </c>
      <c r="J1226" s="23">
        <v>62.199532710280344</v>
      </c>
      <c r="K1226" s="23">
        <v>5.4231472681818458</v>
      </c>
      <c r="L1226" s="23"/>
    </row>
    <row r="1227" spans="1:12" x14ac:dyDescent="0.2">
      <c r="A1227" s="103" t="str">
        <f t="shared" si="88"/>
        <v>2014_2_7_f9_2</v>
      </c>
      <c r="B1227" s="23" t="s">
        <v>70</v>
      </c>
      <c r="C1227" s="23">
        <v>7</v>
      </c>
      <c r="D1227" s="23" t="s">
        <v>5</v>
      </c>
      <c r="E1227" s="23">
        <v>2.3075336214626062E-2</v>
      </c>
      <c r="F1227" s="23">
        <v>7.3120929843769319E-2</v>
      </c>
      <c r="G1227" s="23">
        <v>0.31166521195135272</v>
      </c>
      <c r="H1227" s="23">
        <v>0.17469150547853221</v>
      </c>
      <c r="I1227" s="23">
        <v>0</v>
      </c>
      <c r="J1227" s="23">
        <v>64.956542056074753</v>
      </c>
      <c r="K1227" s="23">
        <v>9.5132811566187261</v>
      </c>
      <c r="L1227" s="23"/>
    </row>
    <row r="1228" spans="1:12" x14ac:dyDescent="0.2">
      <c r="A1228" s="103" t="str">
        <f t="shared" si="88"/>
        <v>2014_2_7_f9_3</v>
      </c>
      <c r="B1228" s="23" t="s">
        <v>70</v>
      </c>
      <c r="C1228" s="23">
        <v>7</v>
      </c>
      <c r="D1228" s="23" t="s">
        <v>6</v>
      </c>
      <c r="E1228" s="23">
        <v>7.7005177088178087E-3</v>
      </c>
      <c r="F1228" s="23">
        <v>3.2939957709704606E-2</v>
      </c>
      <c r="G1228" s="23">
        <v>8.9518041891237424E-2</v>
      </c>
      <c r="H1228" s="23">
        <v>5.1597843977272302E-2</v>
      </c>
      <c r="I1228" s="23">
        <v>0</v>
      </c>
      <c r="J1228" s="23">
        <v>60.956542056074731</v>
      </c>
      <c r="K1228" s="23">
        <v>1.7918772288738869</v>
      </c>
      <c r="L1228" s="23"/>
    </row>
    <row r="1229" spans="1:12" x14ac:dyDescent="0.2">
      <c r="A1229" s="103" t="str">
        <f t="shared" si="88"/>
        <v>2014_2_7_f9_4</v>
      </c>
      <c r="B1229" s="23" t="s">
        <v>70</v>
      </c>
      <c r="C1229" s="23">
        <v>7</v>
      </c>
      <c r="D1229" s="23" t="s">
        <v>7</v>
      </c>
      <c r="E1229" s="23">
        <v>1.88515921725371E-3</v>
      </c>
      <c r="F1229" s="23">
        <v>1.4802569355915222E-2</v>
      </c>
      <c r="G1229" s="23">
        <v>1.8721437573168558E-2</v>
      </c>
      <c r="H1229" s="23">
        <v>5.3203729432536352E-3</v>
      </c>
      <c r="I1229" s="23">
        <v>0</v>
      </c>
      <c r="J1229" s="23">
        <v>54.694859813084079</v>
      </c>
      <c r="K1229" s="23">
        <v>-32.537846347875401</v>
      </c>
      <c r="L1229" s="23"/>
    </row>
    <row r="1230" spans="1:12" x14ac:dyDescent="0.2">
      <c r="A1230" s="103" t="str">
        <f t="shared" si="88"/>
        <v>2014_2_7_InEI</v>
      </c>
      <c r="B1230" s="23" t="s">
        <v>70</v>
      </c>
      <c r="C1230" s="23">
        <v>7</v>
      </c>
      <c r="D1230" s="23" t="s">
        <v>107</v>
      </c>
      <c r="E1230" s="23">
        <v>2.8050094682744451E-4</v>
      </c>
      <c r="F1230" s="23">
        <v>2.0592599896226732E-3</v>
      </c>
      <c r="G1230" s="23">
        <v>5.9740333044476452E-3</v>
      </c>
      <c r="H1230" s="23">
        <v>4.6329283515709916E-3</v>
      </c>
      <c r="I1230" s="23">
        <v>0</v>
      </c>
      <c r="J1230" s="23">
        <v>64.180892285919825</v>
      </c>
      <c r="K1230" s="23">
        <v>15.54576035686606</v>
      </c>
      <c r="L1230" s="23"/>
    </row>
    <row r="1231" spans="1:12" x14ac:dyDescent="0.2">
      <c r="A1231" s="103" t="str">
        <f t="shared" si="88"/>
        <v>2014_2_7_InIN</v>
      </c>
      <c r="B1231" s="23" t="s">
        <v>70</v>
      </c>
      <c r="C1231" s="23">
        <v>7</v>
      </c>
      <c r="D1231" s="23" t="s">
        <v>113</v>
      </c>
      <c r="E1231" s="23">
        <v>4.6538968334781927E-5</v>
      </c>
      <c r="F1231" s="23">
        <v>2.3932605391240578E-4</v>
      </c>
      <c r="G1231" s="23">
        <v>4.5304184295758454E-4</v>
      </c>
      <c r="H1231" s="23">
        <v>2.8428271110525716E-4</v>
      </c>
      <c r="I1231" s="23">
        <v>0</v>
      </c>
      <c r="J1231" s="23">
        <v>60.164952162049488</v>
      </c>
      <c r="K1231" s="23">
        <v>-4.7030658434045254</v>
      </c>
      <c r="L1231" s="23"/>
    </row>
    <row r="1232" spans="1:12" x14ac:dyDescent="0.2">
      <c r="A1232" s="103" t="str">
        <f t="shared" si="88"/>
        <v>2014_2_7_lagE</v>
      </c>
      <c r="B1232" s="23" t="s">
        <v>70</v>
      </c>
      <c r="C1232" s="23">
        <v>7</v>
      </c>
      <c r="D1232" s="23" t="s">
        <v>226</v>
      </c>
      <c r="E1232" s="23">
        <v>0</v>
      </c>
      <c r="F1232" s="23">
        <v>3.6334673419505589E-4</v>
      </c>
      <c r="G1232" s="23">
        <v>6.6575074600096597E-3</v>
      </c>
      <c r="H1232" s="23">
        <v>5.2833180067514678E-3</v>
      </c>
      <c r="I1232" s="23">
        <v>6.8638476489800513E-4</v>
      </c>
      <c r="J1232" s="23">
        <v>65.089919387218032</v>
      </c>
      <c r="K1232" s="23">
        <v>48.44088532072147</v>
      </c>
      <c r="L1232" s="23"/>
    </row>
    <row r="1233" spans="1:12" x14ac:dyDescent="0.2">
      <c r="A1233" s="103" t="str">
        <f t="shared" si="88"/>
        <v>2014_2_7_lagI</v>
      </c>
      <c r="B1233" s="23" t="s">
        <v>70</v>
      </c>
      <c r="C1233" s="23">
        <v>7</v>
      </c>
      <c r="D1233" s="23" t="s">
        <v>227</v>
      </c>
      <c r="E1233" s="23">
        <v>2.8584878760162355E-7</v>
      </c>
      <c r="F1233" s="23">
        <v>1.4089188088493989E-4</v>
      </c>
      <c r="G1233" s="23">
        <v>5.5958849138105268E-4</v>
      </c>
      <c r="H1233" s="23">
        <v>3.1916615362236154E-4</v>
      </c>
      <c r="I1233" s="23">
        <v>3.2572016340736344E-6</v>
      </c>
      <c r="J1233" s="23">
        <v>60.164952162049495</v>
      </c>
      <c r="K1233" s="23">
        <v>18.00418834354382</v>
      </c>
      <c r="L1233" s="23"/>
    </row>
    <row r="1234" spans="1:12" x14ac:dyDescent="0.2">
      <c r="A1234" s="103" t="str">
        <f t="shared" si="88"/>
        <v>2014_2_8_f12_3</v>
      </c>
      <c r="B1234" s="23" t="s">
        <v>70</v>
      </c>
      <c r="C1234" s="23">
        <v>8</v>
      </c>
      <c r="D1234" s="23" t="s">
        <v>3</v>
      </c>
      <c r="E1234" s="23">
        <v>0</v>
      </c>
      <c r="F1234" s="23">
        <v>4.8536861172209927E-2</v>
      </c>
      <c r="G1234" s="23">
        <v>0.17229341406901125</v>
      </c>
      <c r="H1234" s="23">
        <v>5.7856499932924577E-2</v>
      </c>
      <c r="I1234" s="23">
        <v>0</v>
      </c>
      <c r="J1234" s="23">
        <v>19.529906542056075</v>
      </c>
      <c r="K1234" s="23">
        <v>3.3441266651031412</v>
      </c>
      <c r="L1234" s="23"/>
    </row>
    <row r="1235" spans="1:12" x14ac:dyDescent="0.2">
      <c r="A1235" s="103" t="str">
        <f t="shared" si="88"/>
        <v>2014_2_8_f4_1</v>
      </c>
      <c r="B1235" s="23" t="s">
        <v>70</v>
      </c>
      <c r="C1235" s="23">
        <v>8</v>
      </c>
      <c r="D1235" s="23" t="s">
        <v>43</v>
      </c>
      <c r="E1235" s="23">
        <v>0</v>
      </c>
      <c r="F1235" s="23">
        <v>7.0191723961528896E-2</v>
      </c>
      <c r="G1235" s="23">
        <v>0.22018840525747466</v>
      </c>
      <c r="H1235" s="23">
        <v>0.27121673403905705</v>
      </c>
      <c r="I1235" s="23">
        <v>0</v>
      </c>
      <c r="J1235" s="23">
        <v>21.529906542056064</v>
      </c>
      <c r="K1235" s="23">
        <v>35.795251581587756</v>
      </c>
      <c r="L1235" s="23"/>
    </row>
    <row r="1236" spans="1:12" x14ac:dyDescent="0.2">
      <c r="A1236" s="103" t="str">
        <f t="shared" si="88"/>
        <v>2014_2_8_f4_2</v>
      </c>
      <c r="B1236" s="23" t="s">
        <v>70</v>
      </c>
      <c r="C1236" s="23">
        <v>8</v>
      </c>
      <c r="D1236" s="23" t="s">
        <v>44</v>
      </c>
      <c r="E1236" s="23">
        <v>0</v>
      </c>
      <c r="F1236" s="23">
        <v>1.0710199214083774E-3</v>
      </c>
      <c r="G1236" s="23">
        <v>0.30547539239450316</v>
      </c>
      <c r="H1236" s="23">
        <v>0.16163736725858571</v>
      </c>
      <c r="I1236" s="23">
        <v>5.3550996070418882E-4</v>
      </c>
      <c r="J1236" s="23">
        <v>22.679439252336415</v>
      </c>
      <c r="K1236" s="23">
        <v>34.484897649267012</v>
      </c>
      <c r="L1236" s="23"/>
    </row>
    <row r="1237" spans="1:12" x14ac:dyDescent="0.2">
      <c r="A1237" s="103" t="str">
        <f t="shared" si="88"/>
        <v>2014_2_8_f4_3</v>
      </c>
      <c r="B1237" s="23" t="s">
        <v>70</v>
      </c>
      <c r="C1237" s="23">
        <v>8</v>
      </c>
      <c r="D1237" s="23" t="s">
        <v>100</v>
      </c>
      <c r="E1237" s="23">
        <v>0</v>
      </c>
      <c r="F1237" s="23">
        <v>2.2742081786611919E-2</v>
      </c>
      <c r="G1237" s="23">
        <v>0.15937707891408279</v>
      </c>
      <c r="H1237" s="23">
        <v>0.11443540868982938</v>
      </c>
      <c r="I1237" s="23">
        <v>6.7837724421912363E-4</v>
      </c>
      <c r="J1237" s="23">
        <v>19.604672897196242</v>
      </c>
      <c r="K1237" s="23">
        <v>31.3054398730572</v>
      </c>
      <c r="L1237" s="23"/>
    </row>
    <row r="1238" spans="1:12" x14ac:dyDescent="0.2">
      <c r="A1238" s="103" t="str">
        <f t="shared" si="88"/>
        <v>2014_2_8_f4_4</v>
      </c>
      <c r="B1238" s="23" t="s">
        <v>70</v>
      </c>
      <c r="C1238" s="23">
        <v>8</v>
      </c>
      <c r="D1238" s="23" t="s">
        <v>102</v>
      </c>
      <c r="E1238" s="23">
        <v>2.1925670270155823E-2</v>
      </c>
      <c r="F1238" s="23">
        <v>0.11581295083383975</v>
      </c>
      <c r="G1238" s="23">
        <v>7.053147155566683E-2</v>
      </c>
      <c r="H1238" s="23">
        <v>4.7571124282370918E-2</v>
      </c>
      <c r="I1238" s="23">
        <v>0</v>
      </c>
      <c r="J1238" s="23">
        <v>17.417757009345785</v>
      </c>
      <c r="K1238" s="23">
        <v>-43.813568599924899</v>
      </c>
      <c r="L1238" s="23"/>
    </row>
    <row r="1239" spans="1:12" x14ac:dyDescent="0.2">
      <c r="A1239" s="103" t="str">
        <f t="shared" si="88"/>
        <v>2014_2_8_f60_1</v>
      </c>
      <c r="B1239" s="23" t="s">
        <v>70</v>
      </c>
      <c r="C1239" s="23">
        <v>8</v>
      </c>
      <c r="D1239" s="23" t="s">
        <v>109</v>
      </c>
      <c r="E1239" s="23">
        <v>3.3918862210956176E-4</v>
      </c>
      <c r="F1239" s="23">
        <v>1.6959431105478097E-3</v>
      </c>
      <c r="G1239" s="23">
        <v>0.23777059875958806</v>
      </c>
      <c r="H1239" s="23">
        <v>5.4464266301154224E-2</v>
      </c>
      <c r="I1239" s="23">
        <v>6.8196715452482409E-3</v>
      </c>
      <c r="J1239" s="23">
        <v>20.529906542056047</v>
      </c>
      <c r="K1239" s="23">
        <v>21.83046977319572</v>
      </c>
      <c r="L1239" s="23"/>
    </row>
    <row r="1240" spans="1:12" x14ac:dyDescent="0.2">
      <c r="A1240" s="103" t="str">
        <f t="shared" si="88"/>
        <v>2014_2_8_f61_1</v>
      </c>
      <c r="B1240" s="23" t="s">
        <v>70</v>
      </c>
      <c r="C1240" s="23">
        <v>8</v>
      </c>
      <c r="D1240" s="23" t="s">
        <v>110</v>
      </c>
      <c r="E1240" s="23">
        <v>2.2237347150776982E-2</v>
      </c>
      <c r="F1240" s="23">
        <v>0.14428383559703978</v>
      </c>
      <c r="G1240" s="23">
        <v>6.7049541005466881E-2</v>
      </c>
      <c r="H1240" s="23">
        <v>4.3851340540311645E-2</v>
      </c>
      <c r="I1240" s="23">
        <v>0</v>
      </c>
      <c r="J1240" s="23">
        <v>18.380373831775689</v>
      </c>
      <c r="K1240" s="23">
        <v>-52.233476716158769</v>
      </c>
      <c r="L1240" s="23"/>
    </row>
    <row r="1241" spans="1:12" x14ac:dyDescent="0.2">
      <c r="A1241" s="103" t="str">
        <f t="shared" si="88"/>
        <v>2014_2_8_f61_2</v>
      </c>
      <c r="B1241" s="23" t="s">
        <v>70</v>
      </c>
      <c r="C1241" s="23">
        <v>8</v>
      </c>
      <c r="D1241" s="23" t="s">
        <v>111</v>
      </c>
      <c r="E1241" s="23">
        <v>2.2549024031398138E-2</v>
      </c>
      <c r="F1241" s="23">
        <v>6.5867563703734797E-2</v>
      </c>
      <c r="G1241" s="23">
        <v>0.14515413601815075</v>
      </c>
      <c r="H1241" s="23">
        <v>4.3851340540311645E-2</v>
      </c>
      <c r="I1241" s="23">
        <v>0</v>
      </c>
      <c r="J1241" s="23">
        <v>18.380373831775685</v>
      </c>
      <c r="K1241" s="23">
        <v>-24.192117305850807</v>
      </c>
      <c r="L1241" s="23"/>
    </row>
    <row r="1242" spans="1:12" x14ac:dyDescent="0.2">
      <c r="A1242" s="103" t="str">
        <f t="shared" si="88"/>
        <v>2014_2_8_f9_1</v>
      </c>
      <c r="B1242" s="23" t="s">
        <v>70</v>
      </c>
      <c r="C1242" s="23">
        <v>8</v>
      </c>
      <c r="D1242" s="23" t="s">
        <v>4</v>
      </c>
      <c r="E1242" s="23">
        <v>0</v>
      </c>
      <c r="F1242" s="23">
        <v>9.9122405137677616E-2</v>
      </c>
      <c r="G1242" s="23">
        <v>0.20671770455763272</v>
      </c>
      <c r="H1242" s="23">
        <v>0.19614764833392961</v>
      </c>
      <c r="I1242" s="23">
        <v>0</v>
      </c>
      <c r="J1242" s="23">
        <v>19.492523364485969</v>
      </c>
      <c r="K1242" s="23">
        <v>19.328209033854652</v>
      </c>
      <c r="L1242" s="23"/>
    </row>
    <row r="1243" spans="1:12" x14ac:dyDescent="0.2">
      <c r="A1243" s="103" t="str">
        <f t="shared" si="88"/>
        <v>2014_2_8_f9_2</v>
      </c>
      <c r="B1243" s="23" t="s">
        <v>70</v>
      </c>
      <c r="C1243" s="23">
        <v>8</v>
      </c>
      <c r="D1243" s="23" t="s">
        <v>5</v>
      </c>
      <c r="E1243" s="23">
        <v>0</v>
      </c>
      <c r="F1243" s="23">
        <v>0.10434405637492226</v>
      </c>
      <c r="G1243" s="23">
        <v>0.27074763091112519</v>
      </c>
      <c r="H1243" s="23">
        <v>6.4081581475451288E-2</v>
      </c>
      <c r="I1243" s="23">
        <v>0</v>
      </c>
      <c r="J1243" s="23">
        <v>21.604672897196224</v>
      </c>
      <c r="K1243" s="23">
        <v>-9.1677881518185629</v>
      </c>
      <c r="L1243" s="23"/>
    </row>
    <row r="1244" spans="1:12" x14ac:dyDescent="0.2">
      <c r="A1244" s="103" t="str">
        <f t="shared" si="88"/>
        <v>2014_2_8_f9_3</v>
      </c>
      <c r="B1244" s="23" t="s">
        <v>70</v>
      </c>
      <c r="C1244" s="23">
        <v>8</v>
      </c>
      <c r="D1244" s="23" t="s">
        <v>6</v>
      </c>
      <c r="E1244" s="23">
        <v>0</v>
      </c>
      <c r="F1244" s="23">
        <v>4.5144974951114275E-2</v>
      </c>
      <c r="G1244" s="23">
        <v>0.16869637026412274</v>
      </c>
      <c r="H1244" s="23">
        <v>8.3391601419506356E-2</v>
      </c>
      <c r="I1244" s="23">
        <v>0</v>
      </c>
      <c r="J1244" s="23">
        <v>19.604672897196259</v>
      </c>
      <c r="K1244" s="23">
        <v>12.867559569495402</v>
      </c>
      <c r="L1244" s="23"/>
    </row>
    <row r="1245" spans="1:12" x14ac:dyDescent="0.2">
      <c r="A1245" s="103" t="str">
        <f t="shared" si="88"/>
        <v>2014_2_8_f9_4</v>
      </c>
      <c r="B1245" s="23" t="s">
        <v>70</v>
      </c>
      <c r="C1245" s="23">
        <v>8</v>
      </c>
      <c r="D1245" s="23" t="s">
        <v>7</v>
      </c>
      <c r="E1245" s="23">
        <v>2.1925670270155823E-2</v>
      </c>
      <c r="F1245" s="23">
        <v>3.4032130485018436E-2</v>
      </c>
      <c r="G1245" s="23">
        <v>0.15418235318821483</v>
      </c>
      <c r="H1245" s="23">
        <v>4.5701062998643967E-2</v>
      </c>
      <c r="I1245" s="23">
        <v>0</v>
      </c>
      <c r="J1245" s="23">
        <v>17.417757009345777</v>
      </c>
      <c r="K1245" s="23">
        <v>-12.579055248153315</v>
      </c>
      <c r="L1245" s="23"/>
    </row>
    <row r="1246" spans="1:12" x14ac:dyDescent="0.2">
      <c r="A1246" s="103" t="str">
        <f t="shared" si="88"/>
        <v>2014_2_8_InEI</v>
      </c>
      <c r="B1246" s="23" t="s">
        <v>70</v>
      </c>
      <c r="C1246" s="23">
        <v>8</v>
      </c>
      <c r="D1246" s="23" t="s">
        <v>107</v>
      </c>
      <c r="E1246" s="23">
        <v>0</v>
      </c>
      <c r="F1246" s="23">
        <v>5.7230193797167114E-3</v>
      </c>
      <c r="G1246" s="23">
        <v>1.2358854032773207E-2</v>
      </c>
      <c r="H1246" s="23">
        <v>7.3317445632520642E-3</v>
      </c>
      <c r="I1246" s="23">
        <v>0</v>
      </c>
      <c r="J1246" s="23">
        <v>20.334150627062119</v>
      </c>
      <c r="K1246" s="23">
        <v>6.3301698525213004</v>
      </c>
      <c r="L1246" s="23"/>
    </row>
    <row r="1247" spans="1:12" x14ac:dyDescent="0.2">
      <c r="A1247" s="103" t="str">
        <f t="shared" si="88"/>
        <v>2014_2_8_InIN</v>
      </c>
      <c r="B1247" s="23" t="s">
        <v>70</v>
      </c>
      <c r="C1247" s="23">
        <v>8</v>
      </c>
      <c r="D1247" s="23" t="s">
        <v>113</v>
      </c>
      <c r="E1247" s="23">
        <v>4.806358041111707E-4</v>
      </c>
      <c r="F1247" s="23">
        <v>1.6237992815269513E-3</v>
      </c>
      <c r="G1247" s="23">
        <v>6.3288247956715645E-3</v>
      </c>
      <c r="H1247" s="23">
        <v>2.6850341921282775E-3</v>
      </c>
      <c r="I1247" s="23">
        <v>0</v>
      </c>
      <c r="J1247" s="23">
        <v>18.598565407746296</v>
      </c>
      <c r="K1247" s="23">
        <v>0.89908849072270114</v>
      </c>
      <c r="L1247" s="23"/>
    </row>
    <row r="1248" spans="1:12" x14ac:dyDescent="0.2">
      <c r="A1248" s="103" t="str">
        <f t="shared" si="88"/>
        <v>2014_2_8_lagE</v>
      </c>
      <c r="B1248" s="23" t="s">
        <v>70</v>
      </c>
      <c r="C1248" s="23">
        <v>8</v>
      </c>
      <c r="D1248" s="23" t="s">
        <v>226</v>
      </c>
      <c r="E1248" s="23">
        <v>0</v>
      </c>
      <c r="F1248" s="23">
        <v>2.1654407119781481E-3</v>
      </c>
      <c r="G1248" s="23">
        <v>1.4168009889529756E-2</v>
      </c>
      <c r="H1248" s="23">
        <v>1.1506459562399748E-2</v>
      </c>
      <c r="I1248" s="23">
        <v>1.1598578237096873E-5</v>
      </c>
      <c r="J1248" s="23">
        <v>22.060614113462101</v>
      </c>
      <c r="K1248" s="23">
        <v>33.621934429447677</v>
      </c>
      <c r="L1248" s="23"/>
    </row>
    <row r="1249" spans="1:12" x14ac:dyDescent="0.2">
      <c r="A1249" s="103" t="str">
        <f t="shared" si="88"/>
        <v>2014_2_8_lagI</v>
      </c>
      <c r="B1249" s="23" t="s">
        <v>70</v>
      </c>
      <c r="C1249" s="23">
        <v>8</v>
      </c>
      <c r="D1249" s="23" t="s">
        <v>227</v>
      </c>
      <c r="E1249" s="23">
        <v>4.806358041111707E-4</v>
      </c>
      <c r="F1249" s="23">
        <v>2.9593260189724451E-3</v>
      </c>
      <c r="G1249" s="23">
        <v>4.3629677072285688E-3</v>
      </c>
      <c r="H1249" s="23">
        <v>3.3049418446361579E-3</v>
      </c>
      <c r="I1249" s="23">
        <v>1.0422698489623977E-5</v>
      </c>
      <c r="J1249" s="23">
        <v>18.598565407746289</v>
      </c>
      <c r="K1249" s="23">
        <v>-5.3498349805336156</v>
      </c>
      <c r="L1249" s="23"/>
    </row>
    <row r="1250" spans="1:12" x14ac:dyDescent="0.2">
      <c r="A1250" s="103" t="str">
        <f t="shared" si="88"/>
        <v>2014_4_1_f12_3</v>
      </c>
      <c r="B1250" s="23" t="s">
        <v>71</v>
      </c>
      <c r="C1250" s="23">
        <v>1</v>
      </c>
      <c r="D1250" s="23" t="s">
        <v>3</v>
      </c>
      <c r="E1250" s="23">
        <v>0</v>
      </c>
      <c r="F1250" s="23">
        <v>0.24996178013996984</v>
      </c>
      <c r="G1250" s="23">
        <v>1.1734052915530944</v>
      </c>
      <c r="H1250" s="23">
        <v>9.7173463019939801E-2</v>
      </c>
      <c r="I1250" s="23">
        <v>0</v>
      </c>
      <c r="J1250" s="23">
        <v>63.54018691588783</v>
      </c>
      <c r="K1250" s="23">
        <v>-10.048289646475503</v>
      </c>
      <c r="L1250" s="23"/>
    </row>
    <row r="1251" spans="1:12" x14ac:dyDescent="0.2">
      <c r="A1251" s="103" t="str">
        <f t="shared" si="88"/>
        <v>2014_4_1_f4_1</v>
      </c>
      <c r="B1251" s="23" t="s">
        <v>71</v>
      </c>
      <c r="C1251" s="23">
        <v>1</v>
      </c>
      <c r="D1251" s="23" t="s">
        <v>43</v>
      </c>
      <c r="E1251" s="23">
        <v>0.13223627230209598</v>
      </c>
      <c r="F1251" s="23">
        <v>0.63451549349129288</v>
      </c>
      <c r="G1251" s="23">
        <v>0.41691101502158767</v>
      </c>
      <c r="H1251" s="23">
        <v>0.11646061022063715</v>
      </c>
      <c r="I1251" s="23">
        <v>1.0947514290663433E-2</v>
      </c>
      <c r="J1251" s="23">
        <v>61.162616822429911</v>
      </c>
      <c r="K1251" s="23">
        <v>-58.016114628386752</v>
      </c>
      <c r="L1251" s="23"/>
    </row>
    <row r="1252" spans="1:12" x14ac:dyDescent="0.2">
      <c r="A1252" s="103" t="str">
        <f t="shared" si="88"/>
        <v>2014_4_1_f4_2</v>
      </c>
      <c r="B1252" s="23" t="s">
        <v>71</v>
      </c>
      <c r="C1252" s="23">
        <v>1</v>
      </c>
      <c r="D1252" s="23" t="s">
        <v>44</v>
      </c>
      <c r="E1252" s="23">
        <v>1.614476336238203E-3</v>
      </c>
      <c r="F1252" s="23">
        <v>0.63808147418079808</v>
      </c>
      <c r="G1252" s="23">
        <v>0.71995513821405011</v>
      </c>
      <c r="H1252" s="23">
        <v>0.19929111300377389</v>
      </c>
      <c r="I1252" s="23">
        <v>4.8048573174865827E-2</v>
      </c>
      <c r="J1252" s="23">
        <v>65.499065420560754</v>
      </c>
      <c r="K1252" s="23">
        <v>-21.526082968285941</v>
      </c>
      <c r="L1252" s="23"/>
    </row>
    <row r="1253" spans="1:12" x14ac:dyDescent="0.2">
      <c r="A1253" s="103" t="str">
        <f t="shared" si="88"/>
        <v>2014_4_1_f4_3</v>
      </c>
      <c r="B1253" s="23" t="s">
        <v>71</v>
      </c>
      <c r="C1253" s="23">
        <v>1</v>
      </c>
      <c r="D1253" s="23" t="s">
        <v>100</v>
      </c>
      <c r="E1253" s="23">
        <v>5.9972346745681094E-3</v>
      </c>
      <c r="F1253" s="23">
        <v>0.10714558790832954</v>
      </c>
      <c r="G1253" s="23">
        <v>0.85546989100177473</v>
      </c>
      <c r="H1253" s="23">
        <v>0.45353931239463624</v>
      </c>
      <c r="I1253" s="23">
        <v>3.5156330295784369E-2</v>
      </c>
      <c r="J1253" s="23">
        <v>59.287850467289694</v>
      </c>
      <c r="K1253" s="23">
        <v>27.771192965858667</v>
      </c>
      <c r="L1253" s="23"/>
    </row>
    <row r="1254" spans="1:12" x14ac:dyDescent="0.2">
      <c r="A1254" s="103" t="str">
        <f t="shared" si="88"/>
        <v>2014_4_1_f4_4</v>
      </c>
      <c r="B1254" s="23" t="s">
        <v>71</v>
      </c>
      <c r="C1254" s="23">
        <v>1</v>
      </c>
      <c r="D1254" s="23" t="s">
        <v>102</v>
      </c>
      <c r="E1254" s="23">
        <v>0.21625134623240613</v>
      </c>
      <c r="F1254" s="23">
        <v>1.0617391292275515</v>
      </c>
      <c r="G1254" s="23">
        <v>1.1671544282586117</v>
      </c>
      <c r="H1254" s="23">
        <v>2.1238974603887489E-2</v>
      </c>
      <c r="I1254" s="23">
        <v>0</v>
      </c>
      <c r="J1254" s="23">
        <v>56.287850467289708</v>
      </c>
      <c r="K1254" s="23">
        <v>-59.723178538223273</v>
      </c>
      <c r="L1254" s="23"/>
    </row>
    <row r="1255" spans="1:12" x14ac:dyDescent="0.2">
      <c r="A1255" s="103" t="str">
        <f t="shared" si="88"/>
        <v>2014_4_1_f60_1</v>
      </c>
      <c r="B1255" s="23" t="s">
        <v>71</v>
      </c>
      <c r="C1255" s="23">
        <v>1</v>
      </c>
      <c r="D1255" s="23" t="s">
        <v>109</v>
      </c>
      <c r="E1255" s="23">
        <v>0</v>
      </c>
      <c r="F1255" s="23">
        <v>0.1935115011281246</v>
      </c>
      <c r="G1255" s="23">
        <v>0.81259876367980555</v>
      </c>
      <c r="H1255" s="23">
        <v>0.29631391025820303</v>
      </c>
      <c r="I1255" s="23">
        <v>0</v>
      </c>
      <c r="J1255" s="23">
        <v>53.110280373831785</v>
      </c>
      <c r="K1255" s="23">
        <v>7.8931588570105005</v>
      </c>
      <c r="L1255" s="23"/>
    </row>
    <row r="1256" spans="1:12" x14ac:dyDescent="0.2">
      <c r="A1256" s="103" t="str">
        <f t="shared" si="88"/>
        <v>2014_4_1_f61_1</v>
      </c>
      <c r="B1256" s="23" t="s">
        <v>71</v>
      </c>
      <c r="C1256" s="23">
        <v>1</v>
      </c>
      <c r="D1256" s="23" t="s">
        <v>110</v>
      </c>
      <c r="E1256" s="23">
        <v>0.2912308078366258</v>
      </c>
      <c r="F1256" s="23">
        <v>1.4089128134252908</v>
      </c>
      <c r="G1256" s="23">
        <v>0.54091817648894247</v>
      </c>
      <c r="H1256" s="23">
        <v>1.763508051710595E-3</v>
      </c>
      <c r="I1256" s="23">
        <v>0</v>
      </c>
      <c r="J1256" s="23">
        <v>50.857943925233634</v>
      </c>
      <c r="K1256" s="23">
        <v>-88.710026407289533</v>
      </c>
      <c r="L1256" s="23"/>
    </row>
    <row r="1257" spans="1:12" x14ac:dyDescent="0.2">
      <c r="A1257" s="103" t="str">
        <f t="shared" si="88"/>
        <v>2014_4_1_f61_2</v>
      </c>
      <c r="B1257" s="23" t="s">
        <v>71</v>
      </c>
      <c r="C1257" s="23">
        <v>1</v>
      </c>
      <c r="D1257" s="23" t="s">
        <v>111</v>
      </c>
      <c r="E1257" s="23">
        <v>0.14914242002173408</v>
      </c>
      <c r="F1257" s="23">
        <v>1.6922265772915279</v>
      </c>
      <c r="G1257" s="23">
        <v>0.6247177814437026</v>
      </c>
      <c r="H1257" s="23">
        <v>3.6018116131916354E-3</v>
      </c>
      <c r="I1257" s="23">
        <v>0</v>
      </c>
      <c r="J1257" s="23">
        <v>60.371962616822422</v>
      </c>
      <c r="K1257" s="23">
        <v>-80.451827548995041</v>
      </c>
      <c r="L1257" s="23"/>
    </row>
    <row r="1258" spans="1:12" x14ac:dyDescent="0.2">
      <c r="A1258" s="103" t="str">
        <f t="shared" si="88"/>
        <v>2014_4_1_f9_1</v>
      </c>
      <c r="B1258" s="23" t="s">
        <v>71</v>
      </c>
      <c r="C1258" s="23">
        <v>1</v>
      </c>
      <c r="D1258" s="23" t="s">
        <v>4</v>
      </c>
      <c r="E1258" s="23">
        <v>0.11179629308851549</v>
      </c>
      <c r="F1258" s="23">
        <v>0.731023407386302</v>
      </c>
      <c r="G1258" s="23">
        <v>0.41739797413353485</v>
      </c>
      <c r="H1258" s="23">
        <v>5.0853230717924726E-2</v>
      </c>
      <c r="I1258" s="23">
        <v>0</v>
      </c>
      <c r="J1258" s="23">
        <v>61.162616822429918</v>
      </c>
      <c r="K1258" s="23">
        <v>-68.933172048425178</v>
      </c>
      <c r="L1258" s="23"/>
    </row>
    <row r="1259" spans="1:12" x14ac:dyDescent="0.2">
      <c r="A1259" s="103" t="str">
        <f t="shared" si="88"/>
        <v>2014_4_1_f9_2</v>
      </c>
      <c r="B1259" s="23" t="s">
        <v>71</v>
      </c>
      <c r="C1259" s="23">
        <v>1</v>
      </c>
      <c r="D1259" s="23" t="s">
        <v>5</v>
      </c>
      <c r="E1259" s="23">
        <v>4.9418838211612963E-2</v>
      </c>
      <c r="F1259" s="23">
        <v>0.78484273666404492</v>
      </c>
      <c r="G1259" s="23">
        <v>0.67950495997624627</v>
      </c>
      <c r="H1259" s="23">
        <v>6.613704165808032E-2</v>
      </c>
      <c r="I1259" s="23">
        <v>0</v>
      </c>
      <c r="J1259" s="23">
        <v>64.751401869158869</v>
      </c>
      <c r="K1259" s="23">
        <v>-51.746409311582688</v>
      </c>
      <c r="L1259" s="23"/>
    </row>
    <row r="1260" spans="1:12" x14ac:dyDescent="0.2">
      <c r="A1260" s="103" t="str">
        <f t="shared" si="88"/>
        <v>2014_4_1_f9_3</v>
      </c>
      <c r="B1260" s="23" t="s">
        <v>71</v>
      </c>
      <c r="C1260" s="23">
        <v>1</v>
      </c>
      <c r="D1260" s="23" t="s">
        <v>6</v>
      </c>
      <c r="E1260" s="23">
        <v>5.9972346745681094E-3</v>
      </c>
      <c r="F1260" s="23">
        <v>0.28880282384912964</v>
      </c>
      <c r="G1260" s="23">
        <v>0.83420779564341785</v>
      </c>
      <c r="H1260" s="23">
        <v>0.27978903502621044</v>
      </c>
      <c r="I1260" s="23">
        <v>3.2574325415933421E-2</v>
      </c>
      <c r="J1260" s="23">
        <v>58.203738317756986</v>
      </c>
      <c r="K1260" s="23">
        <v>3.0623889399496167</v>
      </c>
      <c r="L1260" s="23"/>
    </row>
    <row r="1261" spans="1:12" x14ac:dyDescent="0.2">
      <c r="A1261" s="103" t="str">
        <f t="shared" si="88"/>
        <v>2014_4_1_f9_4</v>
      </c>
      <c r="B1261" s="23" t="s">
        <v>71</v>
      </c>
      <c r="C1261" s="23">
        <v>1</v>
      </c>
      <c r="D1261" s="23" t="s">
        <v>7</v>
      </c>
      <c r="E1261" s="23">
        <v>0.21528473140776258</v>
      </c>
      <c r="F1261" s="23">
        <v>1.1061301775065777</v>
      </c>
      <c r="G1261" s="23">
        <v>1.1137750768866603</v>
      </c>
      <c r="H1261" s="23">
        <v>1.8678573325109873E-2</v>
      </c>
      <c r="I1261" s="23">
        <v>0</v>
      </c>
      <c r="J1261" s="23">
        <v>54.287850467289701</v>
      </c>
      <c r="K1261" s="23">
        <v>-61.862362649839795</v>
      </c>
      <c r="L1261" s="23"/>
    </row>
    <row r="1262" spans="1:12" x14ac:dyDescent="0.2">
      <c r="A1262" s="103" t="str">
        <f t="shared" si="88"/>
        <v>2014_4_1_InEI</v>
      </c>
      <c r="B1262" s="23" t="s">
        <v>71</v>
      </c>
      <c r="C1262" s="23">
        <v>1</v>
      </c>
      <c r="D1262" s="23" t="s">
        <v>107</v>
      </c>
      <c r="E1262" s="23">
        <v>3.636188161079564E-3</v>
      </c>
      <c r="F1262" s="23">
        <v>3.7554342973995632E-2</v>
      </c>
      <c r="G1262" s="23">
        <v>2.5142036210843141E-2</v>
      </c>
      <c r="H1262" s="23">
        <v>2.8790321759213991E-3</v>
      </c>
      <c r="I1262" s="23">
        <v>0</v>
      </c>
      <c r="J1262" s="23">
        <v>63.201855767557731</v>
      </c>
      <c r="K1262" s="23">
        <v>-60.607885686844689</v>
      </c>
      <c r="L1262" s="23"/>
    </row>
    <row r="1263" spans="1:12" x14ac:dyDescent="0.2">
      <c r="A1263" s="103" t="str">
        <f t="shared" si="88"/>
        <v>2014_4_1_InIN</v>
      </c>
      <c r="B1263" s="23" t="s">
        <v>71</v>
      </c>
      <c r="C1263" s="23">
        <v>1</v>
      </c>
      <c r="D1263" s="23" t="s">
        <v>113</v>
      </c>
      <c r="E1263" s="23">
        <v>1.1261720882377525E-2</v>
      </c>
      <c r="F1263" s="23">
        <v>6.9645858021363832E-2</v>
      </c>
      <c r="G1263" s="23">
        <v>9.2643532454480815E-2</v>
      </c>
      <c r="H1263" s="23">
        <v>1.3131733774958645E-2</v>
      </c>
      <c r="I1263" s="23">
        <v>1.79743019119261E-3</v>
      </c>
      <c r="J1263" s="23">
        <v>56.593811461878772</v>
      </c>
      <c r="K1263" s="23">
        <v>-40.026843922494578</v>
      </c>
      <c r="L1263" s="23"/>
    </row>
    <row r="1264" spans="1:12" x14ac:dyDescent="0.2">
      <c r="A1264" s="103" t="str">
        <f t="shared" si="88"/>
        <v>2014_4_1_lagE</v>
      </c>
      <c r="B1264" s="23" t="s">
        <v>71</v>
      </c>
      <c r="C1264" s="23">
        <v>1</v>
      </c>
      <c r="D1264" s="23" t="s">
        <v>226</v>
      </c>
      <c r="E1264" s="23">
        <v>3.6884838634215597E-3</v>
      </c>
      <c r="F1264" s="23">
        <v>3.2198308034507836E-2</v>
      </c>
      <c r="G1264" s="23">
        <v>2.5896245820205093E-2</v>
      </c>
      <c r="H1264" s="23">
        <v>7.3218354807062713E-3</v>
      </c>
      <c r="I1264" s="23">
        <v>9.8960232339245411E-4</v>
      </c>
      <c r="J1264" s="23">
        <v>63.596850511742311</v>
      </c>
      <c r="K1264" s="23">
        <v>-43.190615820011537</v>
      </c>
      <c r="L1264" s="23"/>
    </row>
    <row r="1265" spans="1:12" x14ac:dyDescent="0.2">
      <c r="A1265" s="103" t="str">
        <f t="shared" si="88"/>
        <v>2014_4_1_lagI</v>
      </c>
      <c r="B1265" s="23" t="s">
        <v>71</v>
      </c>
      <c r="C1265" s="23">
        <v>1</v>
      </c>
      <c r="D1265" s="23" t="s">
        <v>227</v>
      </c>
      <c r="E1265" s="23">
        <v>1.1151432125842516E-2</v>
      </c>
      <c r="F1265" s="23">
        <v>5.9529391974023523E-2</v>
      </c>
      <c r="G1265" s="23">
        <v>9.8067803163453857E-2</v>
      </c>
      <c r="H1265" s="23">
        <v>1.7489951454533928E-2</v>
      </c>
      <c r="I1265" s="23">
        <v>1.8776674845807219E-3</v>
      </c>
      <c r="J1265" s="23">
        <v>58.206666108427932</v>
      </c>
      <c r="K1265" s="23">
        <v>-32.207196892933268</v>
      </c>
      <c r="L1265" s="23"/>
    </row>
    <row r="1266" spans="1:12" x14ac:dyDescent="0.2">
      <c r="A1266" s="103" t="str">
        <f t="shared" si="88"/>
        <v>2014_4_2_f12_3</v>
      </c>
      <c r="B1266" s="23" t="s">
        <v>71</v>
      </c>
      <c r="C1266" s="23">
        <v>2</v>
      </c>
      <c r="D1266" s="23" t="s">
        <v>3</v>
      </c>
      <c r="E1266" s="23">
        <v>0</v>
      </c>
      <c r="F1266" s="23">
        <v>1.4431439428915537E-3</v>
      </c>
      <c r="G1266" s="23">
        <v>6.300255529365531E-2</v>
      </c>
      <c r="H1266" s="23">
        <v>7.7617334915989714E-3</v>
      </c>
      <c r="I1266" s="23">
        <v>0</v>
      </c>
      <c r="J1266" s="23">
        <v>14.193457943925235</v>
      </c>
      <c r="K1266" s="23">
        <v>8.7506082268515346</v>
      </c>
      <c r="L1266" s="23"/>
    </row>
    <row r="1267" spans="1:12" x14ac:dyDescent="0.2">
      <c r="A1267" s="103" t="str">
        <f t="shared" si="88"/>
        <v>2014_4_2_f4_1</v>
      </c>
      <c r="B1267" s="23" t="s">
        <v>71</v>
      </c>
      <c r="C1267" s="23">
        <v>2</v>
      </c>
      <c r="D1267" s="23" t="s">
        <v>43</v>
      </c>
      <c r="E1267" s="23">
        <v>0</v>
      </c>
      <c r="F1267" s="23">
        <v>2.2223985002695432E-3</v>
      </c>
      <c r="G1267" s="23">
        <v>3.8850190461235112E-2</v>
      </c>
      <c r="H1267" s="23">
        <v>3.8849559098024802E-2</v>
      </c>
      <c r="I1267" s="23">
        <v>0</v>
      </c>
      <c r="J1267" s="23">
        <v>11.358411214953271</v>
      </c>
      <c r="K1267" s="23">
        <v>45.828548765323191</v>
      </c>
      <c r="L1267" s="23"/>
    </row>
    <row r="1268" spans="1:12" x14ac:dyDescent="0.2">
      <c r="A1268" s="103" t="str">
        <f t="shared" si="88"/>
        <v>2014_4_2_f4_2</v>
      </c>
      <c r="B1268" s="23" t="s">
        <v>71</v>
      </c>
      <c r="C1268" s="23">
        <v>2</v>
      </c>
      <c r="D1268" s="23" t="s">
        <v>44</v>
      </c>
      <c r="E1268" s="23">
        <v>2.4535247378774602E-4</v>
      </c>
      <c r="F1268" s="23">
        <v>1.9628197903019682E-3</v>
      </c>
      <c r="G1268" s="23">
        <v>3.6188933561222908E-2</v>
      </c>
      <c r="H1268" s="23">
        <v>2.1602714729862697E-2</v>
      </c>
      <c r="I1268" s="23">
        <v>6.105282487276471E-3</v>
      </c>
      <c r="J1268" s="23">
        <v>11.582710280373833</v>
      </c>
      <c r="K1268" s="23">
        <v>47.439234678144857</v>
      </c>
      <c r="L1268" s="23"/>
    </row>
    <row r="1269" spans="1:12" x14ac:dyDescent="0.2">
      <c r="A1269" s="103" t="str">
        <f t="shared" si="88"/>
        <v>2014_4_2_f4_3</v>
      </c>
      <c r="B1269" s="23" t="s">
        <v>71</v>
      </c>
      <c r="C1269" s="23">
        <v>2</v>
      </c>
      <c r="D1269" s="23" t="s">
        <v>100</v>
      </c>
      <c r="E1269" s="23">
        <v>0</v>
      </c>
      <c r="F1269" s="23">
        <v>2.4052399048192562E-4</v>
      </c>
      <c r="G1269" s="23">
        <v>3.0018829976266599E-2</v>
      </c>
      <c r="H1269" s="23">
        <v>3.3880855483139072E-2</v>
      </c>
      <c r="I1269" s="23">
        <v>3.9133496438881615E-3</v>
      </c>
      <c r="J1269" s="23">
        <v>13.025233644859812</v>
      </c>
      <c r="K1269" s="23">
        <v>60.932934783459515</v>
      </c>
      <c r="L1269" s="23"/>
    </row>
    <row r="1270" spans="1:12" x14ac:dyDescent="0.2">
      <c r="A1270" s="103" t="str">
        <f t="shared" si="88"/>
        <v>2014_4_2_f4_4</v>
      </c>
      <c r="B1270" s="23" t="s">
        <v>71</v>
      </c>
      <c r="C1270" s="23">
        <v>2</v>
      </c>
      <c r="D1270" s="23" t="s">
        <v>102</v>
      </c>
      <c r="E1270" s="23">
        <v>1.0955546477513277E-3</v>
      </c>
      <c r="F1270" s="23">
        <v>1.4520706555522737E-2</v>
      </c>
      <c r="G1270" s="23">
        <v>2.1648701282699606E-2</v>
      </c>
      <c r="H1270" s="23">
        <v>7.2902194198297991E-3</v>
      </c>
      <c r="I1270" s="23">
        <v>0</v>
      </c>
      <c r="J1270" s="23">
        <v>14.025233644859812</v>
      </c>
      <c r="K1270" s="23">
        <v>-21.145904983878875</v>
      </c>
      <c r="L1270" s="23"/>
    </row>
    <row r="1271" spans="1:12" x14ac:dyDescent="0.2">
      <c r="A1271" s="103" t="str">
        <f t="shared" si="88"/>
        <v>2014_4_2_f60_1</v>
      </c>
      <c r="B1271" s="23" t="s">
        <v>71</v>
      </c>
      <c r="C1271" s="23">
        <v>2</v>
      </c>
      <c r="D1271" s="23" t="s">
        <v>109</v>
      </c>
      <c r="E1271" s="23">
        <v>0</v>
      </c>
      <c r="F1271" s="23">
        <v>4.8104798096385124E-4</v>
      </c>
      <c r="G1271" s="23">
        <v>3.8784904567842282E-2</v>
      </c>
      <c r="H1271" s="23">
        <v>1.4094914288645687E-2</v>
      </c>
      <c r="I1271" s="23">
        <v>0</v>
      </c>
      <c r="J1271" s="23">
        <v>10.24018691588785</v>
      </c>
      <c r="K1271" s="23">
        <v>25.512828247622878</v>
      </c>
      <c r="L1271" s="23"/>
    </row>
    <row r="1272" spans="1:12" x14ac:dyDescent="0.2">
      <c r="A1272" s="103" t="str">
        <f t="shared" si="88"/>
        <v>2014_4_2_f61_1</v>
      </c>
      <c r="B1272" s="23" t="s">
        <v>71</v>
      </c>
      <c r="C1272" s="23">
        <v>2</v>
      </c>
      <c r="D1272" s="23" t="s">
        <v>110</v>
      </c>
      <c r="E1272" s="23">
        <v>2.5787964621550339E-4</v>
      </c>
      <c r="F1272" s="23">
        <v>6.3761523454379425E-3</v>
      </c>
      <c r="G1272" s="23">
        <v>2.1766534579994581E-2</v>
      </c>
      <c r="H1272" s="23">
        <v>1.2893982310775164E-4</v>
      </c>
      <c r="I1272" s="23">
        <v>0</v>
      </c>
      <c r="J1272" s="23">
        <v>9.0719626168224305</v>
      </c>
      <c r="K1272" s="23">
        <v>-23.705183402697603</v>
      </c>
      <c r="L1272" s="23"/>
    </row>
    <row r="1273" spans="1:12" x14ac:dyDescent="0.2">
      <c r="A1273" s="103" t="str">
        <f t="shared" si="88"/>
        <v>2014_4_2_f61_2</v>
      </c>
      <c r="B1273" s="23" t="s">
        <v>71</v>
      </c>
      <c r="C1273" s="23">
        <v>2</v>
      </c>
      <c r="D1273" s="23" t="s">
        <v>111</v>
      </c>
      <c r="E1273" s="23">
        <v>3.8681946932325501E-4</v>
      </c>
      <c r="F1273" s="23">
        <v>1.8968696604075609E-2</v>
      </c>
      <c r="G1273" s="23">
        <v>2.2024414226210078E-2</v>
      </c>
      <c r="H1273" s="23">
        <v>1.2893982310775164E-4</v>
      </c>
      <c r="I1273" s="23">
        <v>0</v>
      </c>
      <c r="J1273" s="23">
        <v>13.081308411214952</v>
      </c>
      <c r="K1273" s="23">
        <v>-47.251095155395433</v>
      </c>
      <c r="L1273" s="23"/>
    </row>
    <row r="1274" spans="1:12" x14ac:dyDescent="0.2">
      <c r="A1274" s="103" t="str">
        <f t="shared" si="88"/>
        <v>2014_4_2_f9_1</v>
      </c>
      <c r="B1274" s="23" t="s">
        <v>71</v>
      </c>
      <c r="C1274" s="23">
        <v>2</v>
      </c>
      <c r="D1274" s="23" t="s">
        <v>4</v>
      </c>
      <c r="E1274" s="23">
        <v>0</v>
      </c>
      <c r="F1274" s="23">
        <v>1.2482860107720276E-2</v>
      </c>
      <c r="G1274" s="23">
        <v>3.9303800644638023E-2</v>
      </c>
      <c r="H1274" s="23">
        <v>2.813548730717115E-2</v>
      </c>
      <c r="I1274" s="23">
        <v>0</v>
      </c>
      <c r="J1274" s="23">
        <v>11.35841121495327</v>
      </c>
      <c r="K1274" s="23">
        <v>19.584842974680967</v>
      </c>
      <c r="L1274" s="23"/>
    </row>
    <row r="1275" spans="1:12" x14ac:dyDescent="0.2">
      <c r="A1275" s="103" t="str">
        <f t="shared" si="88"/>
        <v>2014_4_2_f9_2</v>
      </c>
      <c r="B1275" s="23" t="s">
        <v>71</v>
      </c>
      <c r="C1275" s="23">
        <v>2</v>
      </c>
      <c r="D1275" s="23" t="s">
        <v>5</v>
      </c>
      <c r="E1275" s="23">
        <v>2.4535247378774602E-4</v>
      </c>
      <c r="F1275" s="23">
        <v>1.4686927463042856E-2</v>
      </c>
      <c r="G1275" s="23">
        <v>4.4822188144556969E-2</v>
      </c>
      <c r="H1275" s="23">
        <v>7.0866923824274546E-3</v>
      </c>
      <c r="I1275" s="23">
        <v>0</v>
      </c>
      <c r="J1275" s="23">
        <v>11.750934579439251</v>
      </c>
      <c r="K1275" s="23">
        <v>-12.104727045502131</v>
      </c>
      <c r="L1275" s="23"/>
    </row>
    <row r="1276" spans="1:12" x14ac:dyDescent="0.2">
      <c r="A1276" s="103" t="str">
        <f t="shared" si="88"/>
        <v>2014_4_2_f9_3</v>
      </c>
      <c r="B1276" s="23" t="s">
        <v>71</v>
      </c>
      <c r="C1276" s="23">
        <v>2</v>
      </c>
      <c r="D1276" s="23" t="s">
        <v>6</v>
      </c>
      <c r="E1276" s="23">
        <v>0</v>
      </c>
      <c r="F1276" s="23">
        <v>9.6209596192770247E-4</v>
      </c>
      <c r="G1276" s="23">
        <v>4.5989866131738777E-2</v>
      </c>
      <c r="H1276" s="23">
        <v>1.3500830454475577E-2</v>
      </c>
      <c r="I1276" s="23">
        <v>3.4323016629243105E-3</v>
      </c>
      <c r="J1276" s="23">
        <v>12.969158878504672</v>
      </c>
      <c r="K1276" s="23">
        <v>30.372245760945273</v>
      </c>
      <c r="L1276" s="23"/>
    </row>
    <row r="1277" spans="1:12" x14ac:dyDescent="0.2">
      <c r="A1277" s="103" t="str">
        <f t="shared" si="88"/>
        <v>2014_4_2_f9_4</v>
      </c>
      <c r="B1277" s="23" t="s">
        <v>71</v>
      </c>
      <c r="C1277" s="23">
        <v>2</v>
      </c>
      <c r="D1277" s="23" t="s">
        <v>7</v>
      </c>
      <c r="E1277" s="23">
        <v>1.3534342939668311E-3</v>
      </c>
      <c r="F1277" s="23">
        <v>8.7137289500966442E-3</v>
      </c>
      <c r="G1277" s="23">
        <v>2.7713558534341202E-2</v>
      </c>
      <c r="H1277" s="23">
        <v>3.8681946932325501E-4</v>
      </c>
      <c r="I1277" s="23">
        <v>0</v>
      </c>
      <c r="J1277" s="23">
        <v>13.025233644859812</v>
      </c>
      <c r="K1277" s="23">
        <v>-28.90879974974515</v>
      </c>
      <c r="L1277" s="23"/>
    </row>
    <row r="1278" spans="1:12" x14ac:dyDescent="0.2">
      <c r="A1278" s="103" t="str">
        <f t="shared" si="88"/>
        <v>2014_4_2_InEI</v>
      </c>
      <c r="B1278" s="23" t="s">
        <v>71</v>
      </c>
      <c r="C1278" s="23">
        <v>2</v>
      </c>
      <c r="D1278" s="23" t="s">
        <v>107</v>
      </c>
      <c r="E1278" s="23">
        <v>1.789494038665529E-6</v>
      </c>
      <c r="F1278" s="23">
        <v>1.6986139684373197E-4</v>
      </c>
      <c r="G1278" s="23">
        <v>6.8353039305669061E-4</v>
      </c>
      <c r="H1278" s="23">
        <v>3.3111122468701675E-4</v>
      </c>
      <c r="I1278" s="23">
        <v>0</v>
      </c>
      <c r="J1278" s="23">
        <v>11.517837584240183</v>
      </c>
      <c r="K1278" s="23">
        <v>13.291059213427801</v>
      </c>
      <c r="L1278" s="23"/>
    </row>
    <row r="1279" spans="1:12" x14ac:dyDescent="0.2">
      <c r="A1279" s="103" t="str">
        <f t="shared" si="88"/>
        <v>2014_4_2_InIN</v>
      </c>
      <c r="B1279" s="23" t="s">
        <v>71</v>
      </c>
      <c r="C1279" s="23">
        <v>2</v>
      </c>
      <c r="D1279" s="23" t="s">
        <v>113</v>
      </c>
      <c r="E1279" s="23">
        <v>4.1851353424185567E-6</v>
      </c>
      <c r="F1279" s="23">
        <v>4.6703474675800981E-5</v>
      </c>
      <c r="G1279" s="23">
        <v>3.6913294899072274E-4</v>
      </c>
      <c r="H1279" s="23">
        <v>8.5093236515348315E-5</v>
      </c>
      <c r="I1279" s="23">
        <v>1.1339558036728774E-5</v>
      </c>
      <c r="J1279" s="23">
        <v>12.984053271785836</v>
      </c>
      <c r="K1279" s="23">
        <v>10.203923515176911</v>
      </c>
      <c r="L1279" s="23"/>
    </row>
    <row r="1280" spans="1:12" x14ac:dyDescent="0.2">
      <c r="A1280" s="103" t="str">
        <f t="shared" si="88"/>
        <v>2014_4_2_lagE</v>
      </c>
      <c r="B1280" s="23" t="s">
        <v>71</v>
      </c>
      <c r="C1280" s="23">
        <v>2</v>
      </c>
      <c r="D1280" s="23" t="s">
        <v>226</v>
      </c>
      <c r="E1280" s="23">
        <v>1.789494038665529E-6</v>
      </c>
      <c r="F1280" s="23">
        <v>3.0199688912616386E-5</v>
      </c>
      <c r="G1280" s="23">
        <v>5.4604949284968256E-4</v>
      </c>
      <c r="H1280" s="23">
        <v>5.4427242018080979E-4</v>
      </c>
      <c r="I1280" s="23">
        <v>5.8612930528334129E-5</v>
      </c>
      <c r="J1280" s="23">
        <v>11.449511997402936</v>
      </c>
      <c r="K1280" s="23">
        <v>53.154952406428791</v>
      </c>
      <c r="L1280" s="23"/>
    </row>
    <row r="1281" spans="1:12" x14ac:dyDescent="0.2">
      <c r="A1281" s="103" t="str">
        <f t="shared" si="88"/>
        <v>2014_4_2_lagI</v>
      </c>
      <c r="B1281" s="23" t="s">
        <v>71</v>
      </c>
      <c r="C1281" s="23">
        <v>2</v>
      </c>
      <c r="D1281" s="23" t="s">
        <v>227</v>
      </c>
      <c r="E1281" s="23">
        <v>2.7721194381885742E-6</v>
      </c>
      <c r="F1281" s="23">
        <v>8.0467991968181398E-5</v>
      </c>
      <c r="G1281" s="23">
        <v>2.4088590098369882E-4</v>
      </c>
      <c r="H1281" s="23">
        <v>2.6290761563444305E-4</v>
      </c>
      <c r="I1281" s="23">
        <v>1.3827069807365929E-5</v>
      </c>
      <c r="J1281" s="23">
        <v>13.505782416374743</v>
      </c>
      <c r="K1281" s="23">
        <v>34.042753194326885</v>
      </c>
      <c r="L1281" s="23"/>
    </row>
    <row r="1282" spans="1:12" x14ac:dyDescent="0.2">
      <c r="A1282" s="103" t="str">
        <f t="shared" si="88"/>
        <v>2014_4_3_f12_3</v>
      </c>
      <c r="B1282" s="23" t="s">
        <v>71</v>
      </c>
      <c r="C1282" s="23">
        <v>3</v>
      </c>
      <c r="D1282" s="23" t="s">
        <v>3</v>
      </c>
      <c r="E1282" s="23">
        <v>0</v>
      </c>
      <c r="F1282" s="23">
        <v>0.36891349502058901</v>
      </c>
      <c r="G1282" s="23">
        <v>2.2695430082609502</v>
      </c>
      <c r="H1282" s="23">
        <v>0.50773087591471067</v>
      </c>
      <c r="I1282" s="23">
        <v>0</v>
      </c>
      <c r="J1282" s="23">
        <v>156.09158878504667</v>
      </c>
      <c r="K1282" s="23">
        <v>4.4122413627374302</v>
      </c>
      <c r="L1282" s="23"/>
    </row>
    <row r="1283" spans="1:12" x14ac:dyDescent="0.2">
      <c r="A1283" s="103" t="str">
        <f t="shared" ref="A1283:A1346" si="89">CONCATENATE(B1283,"_",C1283,"_",D1283)</f>
        <v>2014_4_3_f4_1</v>
      </c>
      <c r="B1283" s="23" t="s">
        <v>71</v>
      </c>
      <c r="C1283" s="23">
        <v>3</v>
      </c>
      <c r="D1283" s="23" t="s">
        <v>43</v>
      </c>
      <c r="E1283" s="23">
        <v>0</v>
      </c>
      <c r="F1283" s="23">
        <v>0.21032586436051809</v>
      </c>
      <c r="G1283" s="23">
        <v>1.028169419032525</v>
      </c>
      <c r="H1283" s="23">
        <v>0.66727514970593027</v>
      </c>
      <c r="I1283" s="23">
        <v>3.5683353542352329E-3</v>
      </c>
      <c r="J1283" s="23">
        <v>155.88224299065416</v>
      </c>
      <c r="K1283" s="23">
        <v>24.306108676033819</v>
      </c>
      <c r="L1283" s="23"/>
    </row>
    <row r="1284" spans="1:12" x14ac:dyDescent="0.2">
      <c r="A1284" s="103" t="str">
        <f t="shared" si="89"/>
        <v>2014_4_3_f4_2</v>
      </c>
      <c r="B1284" s="23" t="s">
        <v>71</v>
      </c>
      <c r="C1284" s="23">
        <v>3</v>
      </c>
      <c r="D1284" s="23" t="s">
        <v>44</v>
      </c>
      <c r="E1284" s="23">
        <v>1.8375393797462948E-3</v>
      </c>
      <c r="F1284" s="23">
        <v>0.20201038174761246</v>
      </c>
      <c r="G1284" s="23">
        <v>1.4633453148840867</v>
      </c>
      <c r="H1284" s="23">
        <v>0.55651582561530566</v>
      </c>
      <c r="I1284" s="23">
        <v>1.5705839198518722E-2</v>
      </c>
      <c r="J1284" s="23">
        <v>157.74205607476631</v>
      </c>
      <c r="K1284" s="23">
        <v>17.068835407158097</v>
      </c>
      <c r="L1284" s="23"/>
    </row>
    <row r="1285" spans="1:12" x14ac:dyDescent="0.2">
      <c r="A1285" s="103" t="str">
        <f t="shared" si="89"/>
        <v>2014_4_3_f4_3</v>
      </c>
      <c r="B1285" s="23" t="s">
        <v>71</v>
      </c>
      <c r="C1285" s="23">
        <v>3</v>
      </c>
      <c r="D1285" s="23" t="s">
        <v>100</v>
      </c>
      <c r="E1285" s="23">
        <v>0</v>
      </c>
      <c r="F1285" s="23">
        <v>5.6667079984407766E-2</v>
      </c>
      <c r="G1285" s="23">
        <v>1.2782316441760242</v>
      </c>
      <c r="H1285" s="23">
        <v>1.5526505200282816</v>
      </c>
      <c r="I1285" s="23">
        <v>0.20670465443043026</v>
      </c>
      <c r="J1285" s="23">
        <v>153.44672897196261</v>
      </c>
      <c r="K1285" s="23">
        <v>61.707694696832384</v>
      </c>
      <c r="L1285" s="23"/>
    </row>
    <row r="1286" spans="1:12" x14ac:dyDescent="0.2">
      <c r="A1286" s="103" t="str">
        <f t="shared" si="89"/>
        <v>2014_4_3_f4_4</v>
      </c>
      <c r="B1286" s="23" t="s">
        <v>71</v>
      </c>
      <c r="C1286" s="23">
        <v>3</v>
      </c>
      <c r="D1286" s="23" t="s">
        <v>102</v>
      </c>
      <c r="E1286" s="23">
        <v>1.2329631967913247E-2</v>
      </c>
      <c r="F1286" s="23">
        <v>0.93934476356809615</v>
      </c>
      <c r="G1286" s="23">
        <v>1.2962473131752206</v>
      </c>
      <c r="H1286" s="23">
        <v>0.24440725686513448</v>
      </c>
      <c r="I1286" s="23">
        <v>0</v>
      </c>
      <c r="J1286" s="23">
        <v>137.44672897196267</v>
      </c>
      <c r="K1286" s="23">
        <v>-28.872463490082566</v>
      </c>
      <c r="L1286" s="23"/>
    </row>
    <row r="1287" spans="1:12" x14ac:dyDescent="0.2">
      <c r="A1287" s="103" t="str">
        <f t="shared" si="89"/>
        <v>2014_4_3_f60_1</v>
      </c>
      <c r="B1287" s="23" t="s">
        <v>71</v>
      </c>
      <c r="C1287" s="23">
        <v>3</v>
      </c>
      <c r="D1287" s="23" t="s">
        <v>109</v>
      </c>
      <c r="E1287" s="23">
        <v>0</v>
      </c>
      <c r="F1287" s="23">
        <v>0.30908846306502358</v>
      </c>
      <c r="G1287" s="23">
        <v>1.5700827689219732</v>
      </c>
      <c r="H1287" s="23">
        <v>0.87085224522093729</v>
      </c>
      <c r="I1287" s="23">
        <v>3.815095172555185E-2</v>
      </c>
      <c r="J1287" s="23">
        <v>133.43738317757004</v>
      </c>
      <c r="K1287" s="23">
        <v>22.88471190990321</v>
      </c>
      <c r="L1287" s="23"/>
    </row>
    <row r="1288" spans="1:12" x14ac:dyDescent="0.2">
      <c r="A1288" s="103" t="str">
        <f t="shared" si="89"/>
        <v>2014_4_3_f61_1</v>
      </c>
      <c r="B1288" s="23" t="s">
        <v>71</v>
      </c>
      <c r="C1288" s="23">
        <v>3</v>
      </c>
      <c r="D1288" s="23" t="s">
        <v>110</v>
      </c>
      <c r="E1288" s="23">
        <v>7.3631927652090853E-2</v>
      </c>
      <c r="F1288" s="23">
        <v>1.129805195008033</v>
      </c>
      <c r="G1288" s="23">
        <v>0.9422627255622591</v>
      </c>
      <c r="H1288" s="23">
        <v>7.0211811859617668E-2</v>
      </c>
      <c r="I1288" s="23">
        <v>0</v>
      </c>
      <c r="J1288" s="23">
        <v>119.792523364486</v>
      </c>
      <c r="K1288" s="23">
        <v>-54.463237871492446</v>
      </c>
      <c r="L1288" s="23"/>
    </row>
    <row r="1289" spans="1:12" x14ac:dyDescent="0.2">
      <c r="A1289" s="103" t="str">
        <f t="shared" si="89"/>
        <v>2014_4_3_f61_2</v>
      </c>
      <c r="B1289" s="23" t="s">
        <v>71</v>
      </c>
      <c r="C1289" s="23">
        <v>3</v>
      </c>
      <c r="D1289" s="23" t="s">
        <v>111</v>
      </c>
      <c r="E1289" s="23">
        <v>6.1417178810553565E-2</v>
      </c>
      <c r="F1289" s="23">
        <v>1.7272316394377463</v>
      </c>
      <c r="G1289" s="23">
        <v>0.67796246619017375</v>
      </c>
      <c r="H1289" s="23">
        <v>6.8726314032158245E-2</v>
      </c>
      <c r="I1289" s="23">
        <v>0</v>
      </c>
      <c r="J1289" s="23">
        <v>140.66168224299062</v>
      </c>
      <c r="K1289" s="23">
        <v>-70.260453049772778</v>
      </c>
      <c r="L1289" s="23"/>
    </row>
    <row r="1290" spans="1:12" x14ac:dyDescent="0.2">
      <c r="A1290" s="103" t="str">
        <f t="shared" si="89"/>
        <v>2014_4_3_f9_1</v>
      </c>
      <c r="B1290" s="23" t="s">
        <v>71</v>
      </c>
      <c r="C1290" s="23">
        <v>3</v>
      </c>
      <c r="D1290" s="23" t="s">
        <v>4</v>
      </c>
      <c r="E1290" s="23">
        <v>0</v>
      </c>
      <c r="F1290" s="23">
        <v>0.32325893500358577</v>
      </c>
      <c r="G1290" s="23">
        <v>1.3178553724961994</v>
      </c>
      <c r="H1290" s="23">
        <v>0.2725896090566623</v>
      </c>
      <c r="I1290" s="23">
        <v>0</v>
      </c>
      <c r="J1290" s="23">
        <v>156.88224299065413</v>
      </c>
      <c r="K1290" s="23">
        <v>-2.6477097898246842</v>
      </c>
      <c r="L1290" s="23"/>
    </row>
    <row r="1291" spans="1:12" x14ac:dyDescent="0.2">
      <c r="A1291" s="103" t="str">
        <f t="shared" si="89"/>
        <v>2014_4_3_f9_2</v>
      </c>
      <c r="B1291" s="23" t="s">
        <v>71</v>
      </c>
      <c r="C1291" s="23">
        <v>3</v>
      </c>
      <c r="D1291" s="23" t="s">
        <v>5</v>
      </c>
      <c r="E1291" s="23">
        <v>1.8375393797462948E-3</v>
      </c>
      <c r="F1291" s="23">
        <v>0.61668150924404352</v>
      </c>
      <c r="G1291" s="23">
        <v>1.3745875388249655</v>
      </c>
      <c r="H1291" s="23">
        <v>0.28262208166406305</v>
      </c>
      <c r="I1291" s="23">
        <v>0</v>
      </c>
      <c r="J1291" s="23">
        <v>160.38691588785042</v>
      </c>
      <c r="K1291" s="23">
        <v>-14.840719411033179</v>
      </c>
      <c r="L1291" s="23"/>
    </row>
    <row r="1292" spans="1:12" x14ac:dyDescent="0.2">
      <c r="A1292" s="103" t="str">
        <f t="shared" si="89"/>
        <v>2014_4_3_f9_3</v>
      </c>
      <c r="B1292" s="23" t="s">
        <v>71</v>
      </c>
      <c r="C1292" s="23">
        <v>3</v>
      </c>
      <c r="D1292" s="23" t="s">
        <v>6</v>
      </c>
      <c r="E1292" s="23">
        <v>0</v>
      </c>
      <c r="F1292" s="23">
        <v>0.17317441580061596</v>
      </c>
      <c r="G1292" s="23">
        <v>1.8539410005955126</v>
      </c>
      <c r="H1292" s="23">
        <v>1.029706746019641</v>
      </c>
      <c r="I1292" s="23">
        <v>1.5804677039177314E-2</v>
      </c>
      <c r="J1292" s="23">
        <v>153.23177570093455</v>
      </c>
      <c r="K1292" s="23">
        <v>28.904964081317701</v>
      </c>
      <c r="L1292" s="23"/>
    </row>
    <row r="1293" spans="1:12" x14ac:dyDescent="0.2">
      <c r="A1293" s="103" t="str">
        <f t="shared" si="89"/>
        <v>2014_4_3_f9_4</v>
      </c>
      <c r="B1293" s="23" t="s">
        <v>71</v>
      </c>
      <c r="C1293" s="23">
        <v>3</v>
      </c>
      <c r="D1293" s="23" t="s">
        <v>7</v>
      </c>
      <c r="E1293" s="23">
        <v>2.6931589701335114E-2</v>
      </c>
      <c r="F1293" s="23">
        <v>1.3813069187755473</v>
      </c>
      <c r="G1293" s="23">
        <v>0.90856847641720118</v>
      </c>
      <c r="H1293" s="23">
        <v>0.10687341233081203</v>
      </c>
      <c r="I1293" s="23">
        <v>0</v>
      </c>
      <c r="J1293" s="23">
        <v>135.44672897196264</v>
      </c>
      <c r="K1293" s="23">
        <v>-54.804944058148095</v>
      </c>
      <c r="L1293" s="23"/>
    </row>
    <row r="1294" spans="1:12" x14ac:dyDescent="0.2">
      <c r="A1294" s="103" t="str">
        <f t="shared" si="89"/>
        <v>2014_4_3_InEI</v>
      </c>
      <c r="B1294" s="23" t="s">
        <v>71</v>
      </c>
      <c r="C1294" s="23">
        <v>3</v>
      </c>
      <c r="D1294" s="23" t="s">
        <v>107</v>
      </c>
      <c r="E1294" s="23">
        <v>2.3545564655275237E-5</v>
      </c>
      <c r="F1294" s="23">
        <v>1.461603628667219E-2</v>
      </c>
      <c r="G1294" s="23">
        <v>4.7226982836609477E-2</v>
      </c>
      <c r="H1294" s="23">
        <v>1.0067281088856921E-2</v>
      </c>
      <c r="I1294" s="23">
        <v>0</v>
      </c>
      <c r="J1294" s="23">
        <v>158.99415194560376</v>
      </c>
      <c r="K1294" s="23">
        <v>-6.3889901582440594</v>
      </c>
      <c r="L1294" s="23"/>
    </row>
    <row r="1295" spans="1:12" x14ac:dyDescent="0.2">
      <c r="A1295" s="103" t="str">
        <f t="shared" si="89"/>
        <v>2014_4_3_InIN</v>
      </c>
      <c r="B1295" s="23" t="s">
        <v>71</v>
      </c>
      <c r="C1295" s="23">
        <v>3</v>
      </c>
      <c r="D1295" s="23" t="s">
        <v>113</v>
      </c>
      <c r="E1295" s="23">
        <v>4.0841026968088217E-4</v>
      </c>
      <c r="F1295" s="23">
        <v>5.0820604983697115E-2</v>
      </c>
      <c r="G1295" s="23">
        <v>8.0530065447716945E-2</v>
      </c>
      <c r="H1295" s="23">
        <v>3.6567653511409101E-2</v>
      </c>
      <c r="I1295" s="23">
        <v>2.3362553149008857E-4</v>
      </c>
      <c r="J1295" s="23">
        <v>146.09386560087822</v>
      </c>
      <c r="K1295" s="23">
        <v>-8.6630812670592299</v>
      </c>
      <c r="L1295" s="23"/>
    </row>
    <row r="1296" spans="1:12" x14ac:dyDescent="0.2">
      <c r="A1296" s="103" t="str">
        <f t="shared" si="89"/>
        <v>2014_4_3_lagE</v>
      </c>
      <c r="B1296" s="23" t="s">
        <v>71</v>
      </c>
      <c r="C1296" s="23">
        <v>3</v>
      </c>
      <c r="D1296" s="23" t="s">
        <v>226</v>
      </c>
      <c r="E1296" s="23">
        <v>2.3545564655275237E-5</v>
      </c>
      <c r="F1296" s="23">
        <v>6.7004440587051057E-3</v>
      </c>
      <c r="G1296" s="23">
        <v>4.3684438167686787E-2</v>
      </c>
      <c r="H1296" s="23">
        <v>2.0607321196243485E-2</v>
      </c>
      <c r="I1296" s="23">
        <v>2.042089572040141E-4</v>
      </c>
      <c r="J1296" s="23">
        <v>157.10764882788001</v>
      </c>
      <c r="K1296" s="23">
        <v>20.033996557195096</v>
      </c>
      <c r="L1296" s="23"/>
    </row>
    <row r="1297" spans="1:12" x14ac:dyDescent="0.2">
      <c r="A1297" s="103" t="str">
        <f t="shared" si="89"/>
        <v>2014_4_3_lagI</v>
      </c>
      <c r="B1297" s="23" t="s">
        <v>71</v>
      </c>
      <c r="C1297" s="23">
        <v>3</v>
      </c>
      <c r="D1297" s="23" t="s">
        <v>227</v>
      </c>
      <c r="E1297" s="23">
        <v>1.405802138122773E-4</v>
      </c>
      <c r="F1297" s="23">
        <v>3.5230400553543879E-2</v>
      </c>
      <c r="G1297" s="23">
        <v>7.822039944685022E-2</v>
      </c>
      <c r="H1297" s="23">
        <v>5.2443093749258811E-2</v>
      </c>
      <c r="I1297" s="23">
        <v>5.4971922748643168E-3</v>
      </c>
      <c r="J1297" s="23">
        <v>147.12923504144575</v>
      </c>
      <c r="K1297" s="23">
        <v>16.280327667906043</v>
      </c>
      <c r="L1297" s="23"/>
    </row>
    <row r="1298" spans="1:12" x14ac:dyDescent="0.2">
      <c r="A1298" s="103" t="str">
        <f t="shared" si="89"/>
        <v>2014_4_4_f12_3</v>
      </c>
      <c r="B1298" s="23" t="s">
        <v>71</v>
      </c>
      <c r="C1298" s="23">
        <v>4</v>
      </c>
      <c r="D1298" s="23" t="s">
        <v>3</v>
      </c>
      <c r="E1298" s="23">
        <v>0</v>
      </c>
      <c r="F1298" s="23">
        <v>4.2228382898179498E-2</v>
      </c>
      <c r="G1298" s="23">
        <v>0.53737905086894444</v>
      </c>
      <c r="H1298" s="23">
        <v>0.31317122922731977</v>
      </c>
      <c r="I1298" s="23">
        <v>0</v>
      </c>
      <c r="J1298" s="23">
        <v>40.611214953271023</v>
      </c>
      <c r="K1298" s="23">
        <v>30.348266323970886</v>
      </c>
      <c r="L1298" s="23"/>
    </row>
    <row r="1299" spans="1:12" x14ac:dyDescent="0.2">
      <c r="A1299" s="103" t="str">
        <f t="shared" si="89"/>
        <v>2014_4_4_f4_1</v>
      </c>
      <c r="B1299" s="23" t="s">
        <v>71</v>
      </c>
      <c r="C1299" s="23">
        <v>4</v>
      </c>
      <c r="D1299" s="23" t="s">
        <v>43</v>
      </c>
      <c r="E1299" s="23">
        <v>0</v>
      </c>
      <c r="F1299" s="23">
        <v>0.12121105177016438</v>
      </c>
      <c r="G1299" s="23">
        <v>0.33995457422645869</v>
      </c>
      <c r="H1299" s="23">
        <v>0.27026198335467555</v>
      </c>
      <c r="I1299" s="23">
        <v>9.7696171834401532E-3</v>
      </c>
      <c r="J1299" s="23">
        <v>40.857009345794395</v>
      </c>
      <c r="K1299" s="23">
        <v>22.745655260960415</v>
      </c>
      <c r="L1299" s="23"/>
    </row>
    <row r="1300" spans="1:12" x14ac:dyDescent="0.2">
      <c r="A1300" s="103" t="str">
        <f t="shared" si="89"/>
        <v>2014_4_4_f4_2</v>
      </c>
      <c r="B1300" s="23" t="s">
        <v>71</v>
      </c>
      <c r="C1300" s="23">
        <v>4</v>
      </c>
      <c r="D1300" s="23" t="s">
        <v>44</v>
      </c>
      <c r="E1300" s="23">
        <v>6.075326661988432E-4</v>
      </c>
      <c r="F1300" s="23">
        <v>5.6205687047585863E-2</v>
      </c>
      <c r="G1300" s="23">
        <v>0.36942353949510237</v>
      </c>
      <c r="H1300" s="23">
        <v>0.26055006248387763</v>
      </c>
      <c r="I1300" s="23">
        <v>0</v>
      </c>
      <c r="J1300" s="23">
        <v>44.043925233644863</v>
      </c>
      <c r="K1300" s="23">
        <v>29.57676293252527</v>
      </c>
      <c r="L1300" s="23"/>
    </row>
    <row r="1301" spans="1:12" x14ac:dyDescent="0.2">
      <c r="A1301" s="103" t="str">
        <f t="shared" si="89"/>
        <v>2014_4_4_f4_3</v>
      </c>
      <c r="B1301" s="23" t="s">
        <v>71</v>
      </c>
      <c r="C1301" s="23">
        <v>4</v>
      </c>
      <c r="D1301" s="23" t="s">
        <v>100</v>
      </c>
      <c r="E1301" s="23">
        <v>0</v>
      </c>
      <c r="F1301" s="23">
        <v>5.6096239400852232E-2</v>
      </c>
      <c r="G1301" s="23">
        <v>0.29187307877852353</v>
      </c>
      <c r="H1301" s="23">
        <v>0.52597426196906105</v>
      </c>
      <c r="I1301" s="23">
        <v>6.4303578654569815E-2</v>
      </c>
      <c r="J1301" s="23">
        <v>42.471028037383171</v>
      </c>
      <c r="K1301" s="23">
        <v>63.787582436261424</v>
      </c>
      <c r="L1301" s="23"/>
    </row>
    <row r="1302" spans="1:12" x14ac:dyDescent="0.2">
      <c r="A1302" s="103" t="str">
        <f t="shared" si="89"/>
        <v>2014_4_4_f4_4</v>
      </c>
      <c r="B1302" s="23" t="s">
        <v>71</v>
      </c>
      <c r="C1302" s="23">
        <v>4</v>
      </c>
      <c r="D1302" s="23" t="s">
        <v>102</v>
      </c>
      <c r="E1302" s="23">
        <v>0</v>
      </c>
      <c r="F1302" s="23">
        <v>0.17872284671363112</v>
      </c>
      <c r="G1302" s="23">
        <v>0.7892415249398772</v>
      </c>
      <c r="H1302" s="23">
        <v>0.15858504943618762</v>
      </c>
      <c r="I1302" s="23">
        <v>0</v>
      </c>
      <c r="J1302" s="23">
        <v>34.471028037383171</v>
      </c>
      <c r="K1302" s="23">
        <v>-1.7875644779049709</v>
      </c>
      <c r="L1302" s="23"/>
    </row>
    <row r="1303" spans="1:12" x14ac:dyDescent="0.2">
      <c r="A1303" s="103" t="str">
        <f t="shared" si="89"/>
        <v>2014_4_4_f60_1</v>
      </c>
      <c r="B1303" s="23" t="s">
        <v>71</v>
      </c>
      <c r="C1303" s="23">
        <v>4</v>
      </c>
      <c r="D1303" s="23" t="s">
        <v>109</v>
      </c>
      <c r="E1303" s="23">
        <v>0</v>
      </c>
      <c r="F1303" s="23">
        <v>1.5056727039849838E-2</v>
      </c>
      <c r="G1303" s="23">
        <v>0.30147812393907447</v>
      </c>
      <c r="H1303" s="23">
        <v>0.32673155157870853</v>
      </c>
      <c r="I1303" s="23">
        <v>0</v>
      </c>
      <c r="J1303" s="23">
        <v>29.816822429906541</v>
      </c>
      <c r="K1303" s="23">
        <v>48.451904731793363</v>
      </c>
      <c r="L1303" s="23"/>
    </row>
    <row r="1304" spans="1:12" x14ac:dyDescent="0.2">
      <c r="A1304" s="103" t="str">
        <f t="shared" si="89"/>
        <v>2014_4_4_f61_1</v>
      </c>
      <c r="B1304" s="23" t="s">
        <v>71</v>
      </c>
      <c r="C1304" s="23">
        <v>4</v>
      </c>
      <c r="D1304" s="23" t="s">
        <v>110</v>
      </c>
      <c r="E1304" s="23">
        <v>2.0130578035665136E-3</v>
      </c>
      <c r="F1304" s="23">
        <v>0.48028376479293799</v>
      </c>
      <c r="G1304" s="23">
        <v>0.39928099128519506</v>
      </c>
      <c r="H1304" s="23">
        <v>1.0065289017832566E-3</v>
      </c>
      <c r="I1304" s="23">
        <v>0</v>
      </c>
      <c r="J1304" s="23">
        <v>25.676635514018692</v>
      </c>
      <c r="K1304" s="23">
        <v>-54.760018739291475</v>
      </c>
      <c r="L1304" s="23"/>
    </row>
    <row r="1305" spans="1:12" x14ac:dyDescent="0.2">
      <c r="A1305" s="103" t="str">
        <f t="shared" si="89"/>
        <v>2014_4_4_f61_2</v>
      </c>
      <c r="B1305" s="23" t="s">
        <v>71</v>
      </c>
      <c r="C1305" s="23">
        <v>4</v>
      </c>
      <c r="D1305" s="23" t="s">
        <v>111</v>
      </c>
      <c r="E1305" s="23">
        <v>3.0195867053497702E-3</v>
      </c>
      <c r="F1305" s="23">
        <v>0.8761704976660678</v>
      </c>
      <c r="G1305" s="23">
        <v>0.39550060756166988</v>
      </c>
      <c r="H1305" s="23">
        <v>1.0065289017832566E-3</v>
      </c>
      <c r="I1305" s="23">
        <v>0</v>
      </c>
      <c r="J1305" s="23">
        <v>36.517757009345793</v>
      </c>
      <c r="K1305" s="23">
        <v>-69.07619831595207</v>
      </c>
      <c r="L1305" s="23"/>
    </row>
    <row r="1306" spans="1:12" x14ac:dyDescent="0.2">
      <c r="A1306" s="103" t="str">
        <f t="shared" si="89"/>
        <v>2014_4_4_f9_1</v>
      </c>
      <c r="B1306" s="23" t="s">
        <v>71</v>
      </c>
      <c r="C1306" s="23">
        <v>4</v>
      </c>
      <c r="D1306" s="23" t="s">
        <v>4</v>
      </c>
      <c r="E1306" s="23">
        <v>0</v>
      </c>
      <c r="F1306" s="23">
        <v>0.2171568905200004</v>
      </c>
      <c r="G1306" s="23">
        <v>0.38899660197082453</v>
      </c>
      <c r="H1306" s="23">
        <v>0.1350437340439137</v>
      </c>
      <c r="I1306" s="23">
        <v>0</v>
      </c>
      <c r="J1306" s="23">
        <v>40.857009345794395</v>
      </c>
      <c r="K1306" s="23">
        <v>-11.078448965599062</v>
      </c>
      <c r="L1306" s="23"/>
    </row>
    <row r="1307" spans="1:12" x14ac:dyDescent="0.2">
      <c r="A1307" s="103" t="str">
        <f t="shared" si="89"/>
        <v>2014_4_4_f9_2</v>
      </c>
      <c r="B1307" s="23" t="s">
        <v>71</v>
      </c>
      <c r="C1307" s="23">
        <v>4</v>
      </c>
      <c r="D1307" s="23" t="s">
        <v>5</v>
      </c>
      <c r="E1307" s="23">
        <v>6.075326661988432E-4</v>
      </c>
      <c r="F1307" s="23">
        <v>0.12814525765203155</v>
      </c>
      <c r="G1307" s="23">
        <v>0.37210675408954558</v>
      </c>
      <c r="H1307" s="23">
        <v>0.18774987528358542</v>
      </c>
      <c r="I1307" s="23">
        <v>0</v>
      </c>
      <c r="J1307" s="23">
        <v>44.184112149532709</v>
      </c>
      <c r="K1307" s="23">
        <v>8.4793426621039707</v>
      </c>
      <c r="L1307" s="23"/>
    </row>
    <row r="1308" spans="1:12" x14ac:dyDescent="0.2">
      <c r="A1308" s="103" t="str">
        <f t="shared" si="89"/>
        <v>2014_4_4_f9_3</v>
      </c>
      <c r="B1308" s="23" t="s">
        <v>71</v>
      </c>
      <c r="C1308" s="23">
        <v>4</v>
      </c>
      <c r="D1308" s="23" t="s">
        <v>6</v>
      </c>
      <c r="E1308" s="23">
        <v>0</v>
      </c>
      <c r="F1308" s="23">
        <v>8.2461093812991326E-2</v>
      </c>
      <c r="G1308" s="23">
        <v>0.51783909303567033</v>
      </c>
      <c r="H1308" s="23">
        <v>0.33714017050815437</v>
      </c>
      <c r="I1308" s="23">
        <v>0</v>
      </c>
      <c r="J1308" s="23">
        <v>42.424299065420556</v>
      </c>
      <c r="K1308" s="23">
        <v>27.167496544873526</v>
      </c>
      <c r="L1308" s="23"/>
    </row>
    <row r="1309" spans="1:12" x14ac:dyDescent="0.2">
      <c r="A1309" s="103" t="str">
        <f t="shared" si="89"/>
        <v>2014_4_4_f9_4</v>
      </c>
      <c r="B1309" s="23" t="s">
        <v>71</v>
      </c>
      <c r="C1309" s="23">
        <v>4</v>
      </c>
      <c r="D1309" s="23" t="s">
        <v>7</v>
      </c>
      <c r="E1309" s="23">
        <v>2.0130578035665136E-3</v>
      </c>
      <c r="F1309" s="23">
        <v>0.32273578720451868</v>
      </c>
      <c r="G1309" s="23">
        <v>0.72131227767425199</v>
      </c>
      <c r="H1309" s="23">
        <v>6.4176629856632101E-3</v>
      </c>
      <c r="I1309" s="23">
        <v>0</v>
      </c>
      <c r="J1309" s="23">
        <v>33.471028037383178</v>
      </c>
      <c r="K1309" s="23">
        <v>-30.437120841601423</v>
      </c>
      <c r="L1309" s="23"/>
    </row>
    <row r="1310" spans="1:12" x14ac:dyDescent="0.2">
      <c r="A1310" s="103" t="str">
        <f t="shared" si="89"/>
        <v>2014_4_4_InEI</v>
      </c>
      <c r="B1310" s="23" t="s">
        <v>71</v>
      </c>
      <c r="C1310" s="23">
        <v>4</v>
      </c>
      <c r="D1310" s="23" t="s">
        <v>107</v>
      </c>
      <c r="E1310" s="23">
        <v>9.5355096030912363E-6</v>
      </c>
      <c r="F1310" s="23">
        <v>6.4148786307318345E-3</v>
      </c>
      <c r="G1310" s="23">
        <v>1.3243302298074168E-2</v>
      </c>
      <c r="H1310" s="23">
        <v>5.4224314572892179E-3</v>
      </c>
      <c r="I1310" s="23">
        <v>0</v>
      </c>
      <c r="J1310" s="23">
        <v>42.78928882955821</v>
      </c>
      <c r="K1310" s="23">
        <v>-4.031535393309591</v>
      </c>
      <c r="L1310" s="23"/>
    </row>
    <row r="1311" spans="1:12" x14ac:dyDescent="0.2">
      <c r="A1311" s="103" t="str">
        <f t="shared" si="89"/>
        <v>2014_4_4_InIN</v>
      </c>
      <c r="B1311" s="23" t="s">
        <v>71</v>
      </c>
      <c r="C1311" s="23">
        <v>4</v>
      </c>
      <c r="D1311" s="23" t="s">
        <v>113</v>
      </c>
      <c r="E1311" s="23">
        <v>8.3020902543028217E-5</v>
      </c>
      <c r="F1311" s="23">
        <v>1.5136307023916558E-2</v>
      </c>
      <c r="G1311" s="23">
        <v>4.8751747468765962E-2</v>
      </c>
      <c r="H1311" s="23">
        <v>1.4108058218631278E-2</v>
      </c>
      <c r="I1311" s="23">
        <v>0</v>
      </c>
      <c r="J1311" s="23">
        <v>37.963525255812023</v>
      </c>
      <c r="K1311" s="23">
        <v>-1.5295899878676205</v>
      </c>
      <c r="L1311" s="23"/>
    </row>
    <row r="1312" spans="1:12" x14ac:dyDescent="0.2">
      <c r="A1312" s="103" t="str">
        <f t="shared" si="89"/>
        <v>2014_4_4_lagE</v>
      </c>
      <c r="B1312" s="23" t="s">
        <v>71</v>
      </c>
      <c r="C1312" s="23">
        <v>4</v>
      </c>
      <c r="D1312" s="23" t="s">
        <v>226</v>
      </c>
      <c r="E1312" s="23">
        <v>9.5355096030912363E-6</v>
      </c>
      <c r="F1312" s="23">
        <v>3.3181965610081651E-3</v>
      </c>
      <c r="G1312" s="23">
        <v>1.2656963251903491E-2</v>
      </c>
      <c r="H1312" s="23">
        <v>8.9190759612920063E-3</v>
      </c>
      <c r="I1312" s="23">
        <v>1.5777008308228433E-4</v>
      </c>
      <c r="J1312" s="23">
        <v>42.727520263351522</v>
      </c>
      <c r="K1312" s="23">
        <v>23.531467841134955</v>
      </c>
      <c r="L1312" s="23"/>
    </row>
    <row r="1313" spans="1:12" x14ac:dyDescent="0.2">
      <c r="A1313" s="103" t="str">
        <f t="shared" si="89"/>
        <v>2014_4_4_lagI</v>
      </c>
      <c r="B1313" s="23" t="s">
        <v>71</v>
      </c>
      <c r="C1313" s="23">
        <v>4</v>
      </c>
      <c r="D1313" s="23" t="s">
        <v>227</v>
      </c>
      <c r="E1313" s="23">
        <v>0</v>
      </c>
      <c r="F1313" s="23">
        <v>9.1614642192610705E-3</v>
      </c>
      <c r="G1313" s="23">
        <v>4.519003721333311E-2</v>
      </c>
      <c r="H1313" s="23">
        <v>2.4304802947378811E-2</v>
      </c>
      <c r="I1313" s="23">
        <v>3.3496092342754462E-3</v>
      </c>
      <c r="J1313" s="23">
        <v>38.694122759478788</v>
      </c>
      <c r="K1313" s="23">
        <v>26.635344006305306</v>
      </c>
      <c r="L1313" s="23"/>
    </row>
    <row r="1314" spans="1:12" x14ac:dyDescent="0.2">
      <c r="A1314" s="103" t="str">
        <f t="shared" si="89"/>
        <v>2014_4_5_f12_3</v>
      </c>
      <c r="B1314" s="23" t="s">
        <v>71</v>
      </c>
      <c r="C1314" s="23">
        <v>5</v>
      </c>
      <c r="D1314" s="23" t="s">
        <v>3</v>
      </c>
      <c r="E1314" s="23">
        <v>0</v>
      </c>
      <c r="F1314" s="23">
        <v>1.3697319538378625</v>
      </c>
      <c r="G1314" s="23">
        <v>5.265230788935507</v>
      </c>
      <c r="H1314" s="23">
        <v>1.1836807670217531</v>
      </c>
      <c r="I1314" s="23">
        <v>2.094075743805807E-2</v>
      </c>
      <c r="J1314" s="23">
        <v>255.04485981308403</v>
      </c>
      <c r="K1314" s="23">
        <v>-1.8389963935023175</v>
      </c>
      <c r="L1314" s="23"/>
    </row>
    <row r="1315" spans="1:12" x14ac:dyDescent="0.2">
      <c r="A1315" s="103" t="str">
        <f t="shared" si="89"/>
        <v>2014_4_5_f4_1</v>
      </c>
      <c r="B1315" s="23" t="s">
        <v>71</v>
      </c>
      <c r="C1315" s="23">
        <v>5</v>
      </c>
      <c r="D1315" s="23" t="s">
        <v>43</v>
      </c>
      <c r="E1315" s="23">
        <v>3.2288238350944048E-2</v>
      </c>
      <c r="F1315" s="23">
        <v>0.35360127956277293</v>
      </c>
      <c r="G1315" s="23">
        <v>1.0069869566836269</v>
      </c>
      <c r="H1315" s="23">
        <v>0.7844869202588266</v>
      </c>
      <c r="I1315" s="23">
        <v>5.5084011778971072E-3</v>
      </c>
      <c r="J1315" s="23">
        <v>239.22803738317739</v>
      </c>
      <c r="K1315" s="23">
        <v>17.285759385205367</v>
      </c>
      <c r="L1315" s="23"/>
    </row>
    <row r="1316" spans="1:12" x14ac:dyDescent="0.2">
      <c r="A1316" s="103" t="str">
        <f t="shared" si="89"/>
        <v>2014_4_5_f4_2</v>
      </c>
      <c r="B1316" s="23" t="s">
        <v>71</v>
      </c>
      <c r="C1316" s="23">
        <v>5</v>
      </c>
      <c r="D1316" s="23" t="s">
        <v>44</v>
      </c>
      <c r="E1316" s="23">
        <v>2.9340589695337274E-2</v>
      </c>
      <c r="F1316" s="23">
        <v>0.83651478073043095</v>
      </c>
      <c r="G1316" s="23">
        <v>1.7968609948305927</v>
      </c>
      <c r="H1316" s="23">
        <v>0.79921278855425526</v>
      </c>
      <c r="I1316" s="23">
        <v>1.2088459324807411E-2</v>
      </c>
      <c r="J1316" s="23">
        <v>247.97570093457927</v>
      </c>
      <c r="K1316" s="23">
        <v>-2.0669513201583256</v>
      </c>
      <c r="L1316" s="23"/>
    </row>
    <row r="1317" spans="1:12" x14ac:dyDescent="0.2">
      <c r="A1317" s="103" t="str">
        <f t="shared" si="89"/>
        <v>2014_4_5_f4_3</v>
      </c>
      <c r="B1317" s="23" t="s">
        <v>71</v>
      </c>
      <c r="C1317" s="23">
        <v>5</v>
      </c>
      <c r="D1317" s="23" t="s">
        <v>100</v>
      </c>
      <c r="E1317" s="23">
        <v>2.2167464530583363E-2</v>
      </c>
      <c r="F1317" s="23">
        <v>0.26097410063831805</v>
      </c>
      <c r="G1317" s="23">
        <v>3.092490869770526</v>
      </c>
      <c r="H1317" s="23">
        <v>3.4869281347033834</v>
      </c>
      <c r="I1317" s="23">
        <v>0.3585116609736349</v>
      </c>
      <c r="J1317" s="23">
        <v>234.48411214953256</v>
      </c>
      <c r="K1317" s="23">
        <v>53.989799609279778</v>
      </c>
      <c r="L1317" s="23"/>
    </row>
    <row r="1318" spans="1:12" x14ac:dyDescent="0.2">
      <c r="A1318" s="103" t="str">
        <f t="shared" si="89"/>
        <v>2014_4_5_f4_4</v>
      </c>
      <c r="B1318" s="23" t="s">
        <v>71</v>
      </c>
      <c r="C1318" s="23">
        <v>5</v>
      </c>
      <c r="D1318" s="23" t="s">
        <v>102</v>
      </c>
      <c r="E1318" s="23">
        <v>0.79644966019237196</v>
      </c>
      <c r="F1318" s="23">
        <v>6.0907957096879093</v>
      </c>
      <c r="G1318" s="23">
        <v>7.3505190044804403</v>
      </c>
      <c r="H1318" s="23">
        <v>1.6119610688503956</v>
      </c>
      <c r="I1318" s="23">
        <v>1.9831395996583356E-2</v>
      </c>
      <c r="J1318" s="23">
        <v>208.48411214953259</v>
      </c>
      <c r="K1318" s="23">
        <v>-38.010331544521229</v>
      </c>
      <c r="L1318" s="23"/>
    </row>
    <row r="1319" spans="1:12" x14ac:dyDescent="0.2">
      <c r="A1319" s="103" t="str">
        <f t="shared" si="89"/>
        <v>2014_4_5_f60_1</v>
      </c>
      <c r="B1319" s="23" t="s">
        <v>71</v>
      </c>
      <c r="C1319" s="23">
        <v>5</v>
      </c>
      <c r="D1319" s="23" t="s">
        <v>109</v>
      </c>
      <c r="E1319" s="23">
        <v>0</v>
      </c>
      <c r="F1319" s="23">
        <v>0.9455118178289339</v>
      </c>
      <c r="G1319" s="23">
        <v>3.3563195048713701</v>
      </c>
      <c r="H1319" s="23">
        <v>2.0148196807019882</v>
      </c>
      <c r="I1319" s="23">
        <v>1.1275792466646651E-3</v>
      </c>
      <c r="J1319" s="23">
        <v>202.86728971962623</v>
      </c>
      <c r="K1319" s="23">
        <v>16.961072746507874</v>
      </c>
      <c r="L1319" s="23"/>
    </row>
    <row r="1320" spans="1:12" x14ac:dyDescent="0.2">
      <c r="A1320" s="103" t="str">
        <f t="shared" si="89"/>
        <v>2014_4_5_f61_1</v>
      </c>
      <c r="B1320" s="23" t="s">
        <v>71</v>
      </c>
      <c r="C1320" s="23">
        <v>5</v>
      </c>
      <c r="D1320" s="23" t="s">
        <v>110</v>
      </c>
      <c r="E1320" s="23">
        <v>0.53137610896057141</v>
      </c>
      <c r="F1320" s="23">
        <v>9.2537549948996709</v>
      </c>
      <c r="G1320" s="23">
        <v>3.7065603818423587</v>
      </c>
      <c r="H1320" s="23">
        <v>1.7665623463091102E-2</v>
      </c>
      <c r="I1320" s="23">
        <v>0.16645003156682883</v>
      </c>
      <c r="J1320" s="23">
        <v>176.30654205607482</v>
      </c>
      <c r="K1320" s="23">
        <v>-72.872784938163846</v>
      </c>
      <c r="L1320" s="23"/>
    </row>
    <row r="1321" spans="1:12" x14ac:dyDescent="0.2">
      <c r="A1321" s="103" t="str">
        <f t="shared" si="89"/>
        <v>2014_4_5_f61_2</v>
      </c>
      <c r="B1321" s="23" t="s">
        <v>71</v>
      </c>
      <c r="C1321" s="23">
        <v>5</v>
      </c>
      <c r="D1321" s="23" t="s">
        <v>111</v>
      </c>
      <c r="E1321" s="23">
        <v>0.62762456749626616</v>
      </c>
      <c r="F1321" s="23">
        <v>12.932877572418883</v>
      </c>
      <c r="G1321" s="23">
        <v>2.9932564298975186</v>
      </c>
      <c r="H1321" s="23">
        <v>4.0547496189941006E-3</v>
      </c>
      <c r="I1321" s="23">
        <v>0.16645003156682883</v>
      </c>
      <c r="J1321" s="23">
        <v>222.67102803738334</v>
      </c>
      <c r="K1321" s="23">
        <v>-82.820819093546532</v>
      </c>
      <c r="L1321" s="23"/>
    </row>
    <row r="1322" spans="1:12" x14ac:dyDescent="0.2">
      <c r="A1322" s="103" t="str">
        <f t="shared" si="89"/>
        <v>2014_4_5_f9_1</v>
      </c>
      <c r="B1322" s="23" t="s">
        <v>71</v>
      </c>
      <c r="C1322" s="23">
        <v>5</v>
      </c>
      <c r="D1322" s="23" t="s">
        <v>4</v>
      </c>
      <c r="E1322" s="23">
        <v>3.2565390611467175E-2</v>
      </c>
      <c r="F1322" s="23">
        <v>0.65291406499155746</v>
      </c>
      <c r="G1322" s="23">
        <v>1.280148677941626</v>
      </c>
      <c r="H1322" s="23">
        <v>0.26189982046620497</v>
      </c>
      <c r="I1322" s="23">
        <v>0</v>
      </c>
      <c r="J1322" s="23">
        <v>243.22803738317737</v>
      </c>
      <c r="K1322" s="23">
        <v>-20.477634183084373</v>
      </c>
      <c r="L1322" s="23"/>
    </row>
    <row r="1323" spans="1:12" x14ac:dyDescent="0.2">
      <c r="A1323" s="103" t="str">
        <f t="shared" si="89"/>
        <v>2014_4_5_f9_2</v>
      </c>
      <c r="B1323" s="23" t="s">
        <v>71</v>
      </c>
      <c r="C1323" s="23">
        <v>5</v>
      </c>
      <c r="D1323" s="23" t="s">
        <v>5</v>
      </c>
      <c r="E1323" s="23">
        <v>1.9126081212477318E-3</v>
      </c>
      <c r="F1323" s="23">
        <v>1.4099069069659256</v>
      </c>
      <c r="G1323" s="23">
        <v>1.701600143799509</v>
      </c>
      <c r="H1323" s="23">
        <v>0.38501794302354952</v>
      </c>
      <c r="I1323" s="23">
        <v>0</v>
      </c>
      <c r="J1323" s="23">
        <v>250.53644859813068</v>
      </c>
      <c r="K1323" s="23">
        <v>-29.404960077697783</v>
      </c>
      <c r="L1323" s="23"/>
    </row>
    <row r="1324" spans="1:12" x14ac:dyDescent="0.2">
      <c r="A1324" s="103" t="str">
        <f t="shared" si="89"/>
        <v>2014_4_5_f9_3</v>
      </c>
      <c r="B1324" s="23" t="s">
        <v>71</v>
      </c>
      <c r="C1324" s="23">
        <v>5</v>
      </c>
      <c r="D1324" s="23" t="s">
        <v>6</v>
      </c>
      <c r="E1324" s="23">
        <v>2.2167464530583363E-2</v>
      </c>
      <c r="F1324" s="23">
        <v>0.56584736187324081</v>
      </c>
      <c r="G1324" s="23">
        <v>4.2394612930778379</v>
      </c>
      <c r="H1324" s="23">
        <v>2.1019215201726458</v>
      </c>
      <c r="I1324" s="23">
        <v>0.16805093178701211</v>
      </c>
      <c r="J1324" s="23">
        <v>230.29719626168219</v>
      </c>
      <c r="K1324" s="23">
        <v>25.753495420412353</v>
      </c>
      <c r="L1324" s="23"/>
    </row>
    <row r="1325" spans="1:12" x14ac:dyDescent="0.2">
      <c r="A1325" s="103" t="str">
        <f t="shared" si="89"/>
        <v>2014_4_5_f9_4</v>
      </c>
      <c r="B1325" s="23" t="s">
        <v>71</v>
      </c>
      <c r="C1325" s="23">
        <v>5</v>
      </c>
      <c r="D1325" s="23" t="s">
        <v>7</v>
      </c>
      <c r="E1325" s="23">
        <v>0.70738903279167009</v>
      </c>
      <c r="F1325" s="23">
        <v>8.7835898998642516</v>
      </c>
      <c r="G1325" s="23">
        <v>5.2086909258642864</v>
      </c>
      <c r="H1325" s="23">
        <v>0.87724390867797974</v>
      </c>
      <c r="I1325" s="23">
        <v>0</v>
      </c>
      <c r="J1325" s="23">
        <v>202.48411214953259</v>
      </c>
      <c r="K1325" s="23">
        <v>-59.839350696015302</v>
      </c>
      <c r="L1325" s="23"/>
    </row>
    <row r="1326" spans="1:12" x14ac:dyDescent="0.2">
      <c r="A1326" s="103" t="str">
        <f t="shared" si="89"/>
        <v>2014_4_5_InEI</v>
      </c>
      <c r="B1326" s="23" t="s">
        <v>71</v>
      </c>
      <c r="C1326" s="23">
        <v>5</v>
      </c>
      <c r="D1326" s="23" t="s">
        <v>107</v>
      </c>
      <c r="E1326" s="23">
        <v>3.9179488730915296E-4</v>
      </c>
      <c r="F1326" s="23">
        <v>2.5549393293038666E-2</v>
      </c>
      <c r="G1326" s="23">
        <v>3.5823266864388685E-2</v>
      </c>
      <c r="H1326" s="23">
        <v>7.6419902464681588E-3</v>
      </c>
      <c r="I1326" s="23">
        <v>0</v>
      </c>
      <c r="J1326" s="23">
        <v>248.54394848766765</v>
      </c>
      <c r="K1326" s="23">
        <v>-26.929765301721016</v>
      </c>
      <c r="L1326" s="23"/>
    </row>
    <row r="1327" spans="1:12" x14ac:dyDescent="0.2">
      <c r="A1327" s="103" t="str">
        <f t="shared" si="89"/>
        <v>2014_4_5_InIN</v>
      </c>
      <c r="B1327" s="23" t="s">
        <v>71</v>
      </c>
      <c r="C1327" s="23">
        <v>5</v>
      </c>
      <c r="D1327" s="23" t="s">
        <v>113</v>
      </c>
      <c r="E1327" s="23">
        <v>7.4821070921228708E-2</v>
      </c>
      <c r="F1327" s="23">
        <v>0.91683631822424783</v>
      </c>
      <c r="G1327" s="23">
        <v>0.83952215875638181</v>
      </c>
      <c r="H1327" s="23">
        <v>0.26643865294029334</v>
      </c>
      <c r="I1327" s="23">
        <v>1.2891975522721758E-2</v>
      </c>
      <c r="J1327" s="23">
        <v>214.29231936771035</v>
      </c>
      <c r="K1327" s="23">
        <v>-36.685720104630846</v>
      </c>
      <c r="L1327" s="23"/>
    </row>
    <row r="1328" spans="1:12" x14ac:dyDescent="0.2">
      <c r="A1328" s="103" t="str">
        <f t="shared" si="89"/>
        <v>2014_4_5_lagE</v>
      </c>
      <c r="B1328" s="23" t="s">
        <v>71</v>
      </c>
      <c r="C1328" s="23">
        <v>5</v>
      </c>
      <c r="D1328" s="23" t="s">
        <v>226</v>
      </c>
      <c r="E1328" s="23">
        <v>7.4109354064844524E-4</v>
      </c>
      <c r="F1328" s="23">
        <v>1.4612216240253485E-2</v>
      </c>
      <c r="G1328" s="23">
        <v>3.3594705643924451E-2</v>
      </c>
      <c r="H1328" s="23">
        <v>1.9516548547770247E-2</v>
      </c>
      <c r="I1328" s="23">
        <v>1.4385089675560207E-4</v>
      </c>
      <c r="J1328" s="23">
        <v>245.17047260110223</v>
      </c>
      <c r="K1328" s="23">
        <v>5.4072769743996592</v>
      </c>
      <c r="L1328" s="23"/>
    </row>
    <row r="1329" spans="1:12" x14ac:dyDescent="0.2">
      <c r="A1329" s="103" t="str">
        <f t="shared" si="89"/>
        <v>2014_4_5_lagI</v>
      </c>
      <c r="B1329" s="23" t="s">
        <v>71</v>
      </c>
      <c r="C1329" s="23">
        <v>5</v>
      </c>
      <c r="D1329" s="23" t="s">
        <v>227</v>
      </c>
      <c r="E1329" s="23">
        <v>7.7823902002007103E-2</v>
      </c>
      <c r="F1329" s="23">
        <v>0.6241846912264768</v>
      </c>
      <c r="G1329" s="23">
        <v>0.95884714327072107</v>
      </c>
      <c r="H1329" s="23">
        <v>0.44786524232463626</v>
      </c>
      <c r="I1329" s="23">
        <v>3.1360970255778442E-2</v>
      </c>
      <c r="J1329" s="23">
        <v>219.96114868412326</v>
      </c>
      <c r="K1329" s="23">
        <v>-12.581074874730458</v>
      </c>
      <c r="L1329" s="23"/>
    </row>
    <row r="1330" spans="1:12" x14ac:dyDescent="0.2">
      <c r="A1330" s="103" t="str">
        <f t="shared" si="89"/>
        <v>2014_4_6_f12_3</v>
      </c>
      <c r="B1330" s="23" t="s">
        <v>71</v>
      </c>
      <c r="C1330" s="23">
        <v>6</v>
      </c>
      <c r="D1330" s="23" t="s">
        <v>3</v>
      </c>
      <c r="E1330" s="23">
        <v>0</v>
      </c>
      <c r="F1330" s="23">
        <v>0.11874840148998958</v>
      </c>
      <c r="G1330" s="23">
        <v>0.73856918755740497</v>
      </c>
      <c r="H1330" s="23">
        <v>0.13928914172272613</v>
      </c>
      <c r="I1330" s="23">
        <v>4.3492342371351366E-3</v>
      </c>
      <c r="J1330" s="23">
        <v>89.386915887850449</v>
      </c>
      <c r="K1330" s="23">
        <v>2.9211283741932523</v>
      </c>
      <c r="L1330" s="23"/>
    </row>
    <row r="1331" spans="1:12" x14ac:dyDescent="0.2">
      <c r="A1331" s="103" t="str">
        <f t="shared" si="89"/>
        <v>2014_4_6_f4_1</v>
      </c>
      <c r="B1331" s="23" t="s">
        <v>71</v>
      </c>
      <c r="C1331" s="23">
        <v>6</v>
      </c>
      <c r="D1331" s="23" t="s">
        <v>43</v>
      </c>
      <c r="E1331" s="23">
        <v>0</v>
      </c>
      <c r="F1331" s="23">
        <v>4.9160853538305127E-2</v>
      </c>
      <c r="G1331" s="23">
        <v>0.54432894994584846</v>
      </c>
      <c r="H1331" s="23">
        <v>0.5915623973022982</v>
      </c>
      <c r="I1331" s="23">
        <v>6.0211328598648882E-2</v>
      </c>
      <c r="J1331" s="23">
        <v>88.716822429906557</v>
      </c>
      <c r="K1331" s="23">
        <v>53.227624942054405</v>
      </c>
      <c r="L1331" s="23"/>
    </row>
    <row r="1332" spans="1:12" x14ac:dyDescent="0.2">
      <c r="A1332" s="103" t="str">
        <f t="shared" si="89"/>
        <v>2014_4_6_f4_2</v>
      </c>
      <c r="B1332" s="23" t="s">
        <v>71</v>
      </c>
      <c r="C1332" s="23">
        <v>6</v>
      </c>
      <c r="D1332" s="23" t="s">
        <v>44</v>
      </c>
      <c r="E1332" s="23">
        <v>2.4658708172997444E-2</v>
      </c>
      <c r="F1332" s="23">
        <v>8.9458008261786195E-2</v>
      </c>
      <c r="G1332" s="23">
        <v>0.46684584596750467</v>
      </c>
      <c r="H1332" s="23">
        <v>0.5178527708597449</v>
      </c>
      <c r="I1332" s="23">
        <v>2.6748768897380037E-2</v>
      </c>
      <c r="J1332" s="23">
        <v>89.165420560747663</v>
      </c>
      <c r="K1332" s="23">
        <v>38.431830156702929</v>
      </c>
      <c r="L1332" s="23"/>
    </row>
    <row r="1333" spans="1:12" x14ac:dyDescent="0.2">
      <c r="A1333" s="103" t="str">
        <f t="shared" si="89"/>
        <v>2014_4_6_f4_3</v>
      </c>
      <c r="B1333" s="23" t="s">
        <v>71</v>
      </c>
      <c r="C1333" s="23">
        <v>6</v>
      </c>
      <c r="D1333" s="23" t="s">
        <v>100</v>
      </c>
      <c r="E1333" s="23">
        <v>0</v>
      </c>
      <c r="F1333" s="23">
        <v>4.3074571607617892E-2</v>
      </c>
      <c r="G1333" s="23">
        <v>0.34226956772688455</v>
      </c>
      <c r="H1333" s="23">
        <v>0.49546304540946945</v>
      </c>
      <c r="I1333" s="23">
        <v>6.5400139413083008E-2</v>
      </c>
      <c r="J1333" s="23">
        <v>85.050467289719634</v>
      </c>
      <c r="K1333" s="23">
        <v>61.634351979632086</v>
      </c>
      <c r="L1333" s="23"/>
    </row>
    <row r="1334" spans="1:12" x14ac:dyDescent="0.2">
      <c r="A1334" s="103" t="str">
        <f t="shared" si="89"/>
        <v>2014_4_6_f4_4</v>
      </c>
      <c r="B1334" s="23" t="s">
        <v>71</v>
      </c>
      <c r="C1334" s="23">
        <v>6</v>
      </c>
      <c r="D1334" s="23" t="s">
        <v>102</v>
      </c>
      <c r="E1334" s="23">
        <v>2.0332751513350913E-2</v>
      </c>
      <c r="F1334" s="23">
        <v>0.13615288688107585</v>
      </c>
      <c r="G1334" s="23">
        <v>0.36681453386084706</v>
      </c>
      <c r="H1334" s="23">
        <v>4.0132389787688343E-2</v>
      </c>
      <c r="I1334" s="23">
        <v>0</v>
      </c>
      <c r="J1334" s="23">
        <v>80.050467289719634</v>
      </c>
      <c r="K1334" s="23">
        <v>-24.259513796021416</v>
      </c>
      <c r="L1334" s="23"/>
    </row>
    <row r="1335" spans="1:12" x14ac:dyDescent="0.2">
      <c r="A1335" s="103" t="str">
        <f t="shared" si="89"/>
        <v>2014_4_6_f60_1</v>
      </c>
      <c r="B1335" s="23" t="s">
        <v>71</v>
      </c>
      <c r="C1335" s="23">
        <v>6</v>
      </c>
      <c r="D1335" s="23" t="s">
        <v>109</v>
      </c>
      <c r="E1335" s="23">
        <v>0</v>
      </c>
      <c r="F1335" s="23">
        <v>8.4427330507562015E-2</v>
      </c>
      <c r="G1335" s="23">
        <v>0.46357488127150026</v>
      </c>
      <c r="H1335" s="23">
        <v>0.21894383949949225</v>
      </c>
      <c r="I1335" s="23">
        <v>4.3492342371351366E-3</v>
      </c>
      <c r="J1335" s="23">
        <v>69.480373831775708</v>
      </c>
      <c r="K1335" s="23">
        <v>18.568112648380403</v>
      </c>
      <c r="L1335" s="23"/>
    </row>
    <row r="1336" spans="1:12" x14ac:dyDescent="0.2">
      <c r="A1336" s="103" t="str">
        <f t="shared" si="89"/>
        <v>2014_4_6_f61_1</v>
      </c>
      <c r="B1336" s="23" t="s">
        <v>71</v>
      </c>
      <c r="C1336" s="23">
        <v>6</v>
      </c>
      <c r="D1336" s="23" t="s">
        <v>110</v>
      </c>
      <c r="E1336" s="23">
        <v>6.0469826866616522E-3</v>
      </c>
      <c r="F1336" s="23">
        <v>0.16056329522290971</v>
      </c>
      <c r="G1336" s="23">
        <v>0.23390239238036795</v>
      </c>
      <c r="H1336" s="23">
        <v>4.4738127210675868E-2</v>
      </c>
      <c r="I1336" s="23">
        <v>0</v>
      </c>
      <c r="J1336" s="23">
        <v>62.143925233644836</v>
      </c>
      <c r="K1336" s="23">
        <v>-28.729680913234169</v>
      </c>
      <c r="L1336" s="23"/>
    </row>
    <row r="1337" spans="1:12" x14ac:dyDescent="0.2">
      <c r="A1337" s="103" t="str">
        <f t="shared" si="89"/>
        <v>2014_4_6_f61_2</v>
      </c>
      <c r="B1337" s="23" t="s">
        <v>71</v>
      </c>
      <c r="C1337" s="23">
        <v>6</v>
      </c>
      <c r="D1337" s="23" t="s">
        <v>111</v>
      </c>
      <c r="E1337" s="23">
        <v>2.4250404954343507E-2</v>
      </c>
      <c r="F1337" s="23">
        <v>0.27338511982379499</v>
      </c>
      <c r="G1337" s="23">
        <v>0.26046781380881295</v>
      </c>
      <c r="H1337" s="23">
        <v>3.2741691017146033E-3</v>
      </c>
      <c r="I1337" s="23">
        <v>0</v>
      </c>
      <c r="J1337" s="23">
        <v>79.162616822429897</v>
      </c>
      <c r="K1337" s="23">
        <v>-56.755348453943768</v>
      </c>
      <c r="L1337" s="23"/>
    </row>
    <row r="1338" spans="1:12" x14ac:dyDescent="0.2">
      <c r="A1338" s="103" t="str">
        <f t="shared" si="89"/>
        <v>2014_4_6_f9_1</v>
      </c>
      <c r="B1338" s="23" t="s">
        <v>71</v>
      </c>
      <c r="C1338" s="23">
        <v>6</v>
      </c>
      <c r="D1338" s="23" t="s">
        <v>4</v>
      </c>
      <c r="E1338" s="23">
        <v>0</v>
      </c>
      <c r="F1338" s="23">
        <v>0.2246989287870865</v>
      </c>
      <c r="G1338" s="23">
        <v>0.67737563358917041</v>
      </c>
      <c r="H1338" s="23">
        <v>0.32122465036238634</v>
      </c>
      <c r="I1338" s="23">
        <v>2.483977134938507E-2</v>
      </c>
      <c r="J1338" s="23">
        <v>89.716822429906543</v>
      </c>
      <c r="K1338" s="23">
        <v>11.713860887126851</v>
      </c>
      <c r="L1338" s="23"/>
    </row>
    <row r="1339" spans="1:12" x14ac:dyDescent="0.2">
      <c r="A1339" s="103" t="str">
        <f t="shared" si="89"/>
        <v>2014_4_6_f9_2</v>
      </c>
      <c r="B1339" s="23" t="s">
        <v>71</v>
      </c>
      <c r="C1339" s="23">
        <v>6</v>
      </c>
      <c r="D1339" s="23" t="s">
        <v>5</v>
      </c>
      <c r="E1339" s="23">
        <v>1.0007385348011232E-3</v>
      </c>
      <c r="F1339" s="23">
        <v>0.25590598236011564</v>
      </c>
      <c r="G1339" s="23">
        <v>0.69284714191275165</v>
      </c>
      <c r="H1339" s="23">
        <v>0.18190325421533177</v>
      </c>
      <c r="I1339" s="23">
        <v>2.3657969638196323E-2</v>
      </c>
      <c r="J1339" s="23">
        <v>91.50186915887852</v>
      </c>
      <c r="K1339" s="23">
        <v>-2.4831551383009405</v>
      </c>
      <c r="L1339" s="23"/>
    </row>
    <row r="1340" spans="1:12" x14ac:dyDescent="0.2">
      <c r="A1340" s="103" t="str">
        <f t="shared" si="89"/>
        <v>2014_4_6_f9_3</v>
      </c>
      <c r="B1340" s="23" t="s">
        <v>71</v>
      </c>
      <c r="C1340" s="23">
        <v>6</v>
      </c>
      <c r="D1340" s="23" t="s">
        <v>6</v>
      </c>
      <c r="E1340" s="23">
        <v>0</v>
      </c>
      <c r="F1340" s="23">
        <v>6.6863453812040632E-2</v>
      </c>
      <c r="G1340" s="23">
        <v>0.61185735300817556</v>
      </c>
      <c r="H1340" s="23">
        <v>0.23263073867065903</v>
      </c>
      <c r="I1340" s="23">
        <v>3.4002751154412029E-2</v>
      </c>
      <c r="J1340" s="23">
        <v>84.93831775700933</v>
      </c>
      <c r="K1340" s="23">
        <v>24.72858990507746</v>
      </c>
      <c r="L1340" s="23"/>
    </row>
    <row r="1341" spans="1:12" x14ac:dyDescent="0.2">
      <c r="A1341" s="103" t="str">
        <f t="shared" si="89"/>
        <v>2014_4_6_f9_4</v>
      </c>
      <c r="B1341" s="23" t="s">
        <v>71</v>
      </c>
      <c r="C1341" s="23">
        <v>6</v>
      </c>
      <c r="D1341" s="23" t="s">
        <v>7</v>
      </c>
      <c r="E1341" s="23">
        <v>3.8969328287731218E-2</v>
      </c>
      <c r="F1341" s="23">
        <v>0.25800553174401264</v>
      </c>
      <c r="G1341" s="23">
        <v>0.22978482147474535</v>
      </c>
      <c r="H1341" s="23">
        <v>3.5391638660289215E-2</v>
      </c>
      <c r="I1341" s="23">
        <v>0</v>
      </c>
      <c r="J1341" s="23">
        <v>79.050467289719634</v>
      </c>
      <c r="K1341" s="23">
        <v>-53.464705832233619</v>
      </c>
      <c r="L1341" s="23"/>
    </row>
    <row r="1342" spans="1:12" x14ac:dyDescent="0.2">
      <c r="A1342" s="103" t="str">
        <f t="shared" si="89"/>
        <v>2014_4_6_InEI</v>
      </c>
      <c r="B1342" s="23" t="s">
        <v>71</v>
      </c>
      <c r="C1342" s="23">
        <v>6</v>
      </c>
      <c r="D1342" s="23" t="s">
        <v>107</v>
      </c>
      <c r="E1342" s="23">
        <v>1.332378104059007E-5</v>
      </c>
      <c r="F1342" s="23">
        <v>9.737495157936529E-3</v>
      </c>
      <c r="G1342" s="23">
        <v>2.4383872069217247E-2</v>
      </c>
      <c r="H1342" s="23">
        <v>7.7982903787506674E-3</v>
      </c>
      <c r="I1342" s="23">
        <v>1.1760154404492659E-3</v>
      </c>
      <c r="J1342" s="23">
        <v>90.552673844751183</v>
      </c>
      <c r="K1342" s="23">
        <v>0.89581889640746004</v>
      </c>
      <c r="L1342" s="23"/>
    </row>
    <row r="1343" spans="1:12" x14ac:dyDescent="0.2">
      <c r="A1343" s="103" t="str">
        <f t="shared" si="89"/>
        <v>2014_4_6_InIN</v>
      </c>
      <c r="B1343" s="23" t="s">
        <v>71</v>
      </c>
      <c r="C1343" s="23">
        <v>6</v>
      </c>
      <c r="D1343" s="23" t="s">
        <v>113</v>
      </c>
      <c r="E1343" s="23">
        <v>7.7519840361193982E-4</v>
      </c>
      <c r="F1343" s="23">
        <v>5.1136875694828563E-3</v>
      </c>
      <c r="G1343" s="23">
        <v>1.2643629829470648E-2</v>
      </c>
      <c r="H1343" s="23">
        <v>3.1202100380151054E-3</v>
      </c>
      <c r="I1343" s="23">
        <v>5.3886849849190657E-4</v>
      </c>
      <c r="J1343" s="23">
        <v>82.685292262192561</v>
      </c>
      <c r="K1343" s="23">
        <v>-11.112934492343893</v>
      </c>
      <c r="L1343" s="23"/>
    </row>
    <row r="1344" spans="1:12" x14ac:dyDescent="0.2">
      <c r="A1344" s="103" t="str">
        <f t="shared" si="89"/>
        <v>2014_4_6_lagE</v>
      </c>
      <c r="B1344" s="23" t="s">
        <v>71</v>
      </c>
      <c r="C1344" s="23">
        <v>6</v>
      </c>
      <c r="D1344" s="23" t="s">
        <v>226</v>
      </c>
      <c r="E1344" s="23">
        <v>5.870028229432449E-4</v>
      </c>
      <c r="F1344" s="23">
        <v>2.6003710983025351E-3</v>
      </c>
      <c r="G1344" s="23">
        <v>1.8385756852636319E-2</v>
      </c>
      <c r="H1344" s="23">
        <v>1.939152174929178E-2</v>
      </c>
      <c r="I1344" s="23">
        <v>1.5128958260257922E-3</v>
      </c>
      <c r="J1344" s="23">
        <v>88.915699861418432</v>
      </c>
      <c r="K1344" s="23">
        <v>43.888918691574133</v>
      </c>
      <c r="L1344" s="23"/>
    </row>
    <row r="1345" spans="1:12" x14ac:dyDescent="0.2">
      <c r="A1345" s="103" t="str">
        <f t="shared" si="89"/>
        <v>2014_4_6_lagI</v>
      </c>
      <c r="B1345" s="23" t="s">
        <v>71</v>
      </c>
      <c r="C1345" s="23">
        <v>6</v>
      </c>
      <c r="D1345" s="23" t="s">
        <v>227</v>
      </c>
      <c r="E1345" s="23">
        <v>3.872210427789517E-4</v>
      </c>
      <c r="F1345" s="23">
        <v>2.8674649688925553E-3</v>
      </c>
      <c r="G1345" s="23">
        <v>1.1068872522929254E-2</v>
      </c>
      <c r="H1345" s="23">
        <v>7.1258376231676671E-3</v>
      </c>
      <c r="I1345" s="23">
        <v>7.5465654435206476E-4</v>
      </c>
      <c r="J1345" s="23">
        <v>82.934944550432803</v>
      </c>
      <c r="K1345" s="23">
        <v>22.487983272281102</v>
      </c>
      <c r="L1345" s="23"/>
    </row>
    <row r="1346" spans="1:12" x14ac:dyDescent="0.2">
      <c r="A1346" s="103" t="str">
        <f t="shared" si="89"/>
        <v>2014_4_7_f12_3</v>
      </c>
      <c r="B1346" s="23" t="s">
        <v>71</v>
      </c>
      <c r="C1346" s="23">
        <v>7</v>
      </c>
      <c r="D1346" s="23" t="s">
        <v>3</v>
      </c>
      <c r="E1346" s="23">
        <v>0</v>
      </c>
      <c r="F1346" s="23">
        <v>3.1990730062538282E-2</v>
      </c>
      <c r="G1346" s="23">
        <v>0.11992991128048172</v>
      </c>
      <c r="H1346" s="23">
        <v>1.7225081235409834E-2</v>
      </c>
      <c r="I1346" s="23">
        <v>0</v>
      </c>
      <c r="J1346" s="23">
        <v>66.520560747663509</v>
      </c>
      <c r="K1346" s="23">
        <v>-8.7295431430622692</v>
      </c>
      <c r="L1346" s="23"/>
    </row>
    <row r="1347" spans="1:12" x14ac:dyDescent="0.2">
      <c r="A1347" s="103" t="str">
        <f t="shared" ref="A1347:A1410" si="90">CONCATENATE(B1347,"_",C1347,"_",D1347)</f>
        <v>2014_4_7_f4_1</v>
      </c>
      <c r="B1347" s="23" t="s">
        <v>71</v>
      </c>
      <c r="C1347" s="23">
        <v>7</v>
      </c>
      <c r="D1347" s="23" t="s">
        <v>43</v>
      </c>
      <c r="E1347" s="23">
        <v>0</v>
      </c>
      <c r="F1347" s="23">
        <v>2.5366878685987457E-2</v>
      </c>
      <c r="G1347" s="23">
        <v>0.20477762254517079</v>
      </c>
      <c r="H1347" s="23">
        <v>7.869181542825042E-2</v>
      </c>
      <c r="I1347" s="23">
        <v>5.4044690802009356E-3</v>
      </c>
      <c r="J1347" s="23">
        <v>60.937850467289742</v>
      </c>
      <c r="K1347" s="23">
        <v>20.409150502763922</v>
      </c>
      <c r="L1347" s="23"/>
    </row>
    <row r="1348" spans="1:12" x14ac:dyDescent="0.2">
      <c r="A1348" s="103" t="str">
        <f t="shared" si="90"/>
        <v>2014_4_7_f4_2</v>
      </c>
      <c r="B1348" s="23" t="s">
        <v>71</v>
      </c>
      <c r="C1348" s="23">
        <v>7</v>
      </c>
      <c r="D1348" s="23" t="s">
        <v>44</v>
      </c>
      <c r="E1348" s="23">
        <v>1.592036919799232E-3</v>
      </c>
      <c r="F1348" s="23">
        <v>0.10393605778190933</v>
      </c>
      <c r="G1348" s="23">
        <v>0.27423897642772627</v>
      </c>
      <c r="H1348" s="23">
        <v>0.19966356442956523</v>
      </c>
      <c r="I1348" s="23">
        <v>0</v>
      </c>
      <c r="J1348" s="23">
        <v>64.947196261682251</v>
      </c>
      <c r="K1348" s="23">
        <v>15.971442849026626</v>
      </c>
      <c r="L1348" s="23"/>
    </row>
    <row r="1349" spans="1:12" x14ac:dyDescent="0.2">
      <c r="A1349" s="103" t="str">
        <f t="shared" si="90"/>
        <v>2014_4_7_f4_3</v>
      </c>
      <c r="B1349" s="23" t="s">
        <v>71</v>
      </c>
      <c r="C1349" s="23">
        <v>7</v>
      </c>
      <c r="D1349" s="23" t="s">
        <v>100</v>
      </c>
      <c r="E1349" s="23">
        <v>0</v>
      </c>
      <c r="F1349" s="23">
        <v>3.5329432690008747E-3</v>
      </c>
      <c r="G1349" s="23">
        <v>0.11250231839051394</v>
      </c>
      <c r="H1349" s="23">
        <v>4.026011740499736E-2</v>
      </c>
      <c r="I1349" s="23">
        <v>8.9517813317753709E-4</v>
      </c>
      <c r="J1349" s="23">
        <v>60.763551401869123</v>
      </c>
      <c r="K1349" s="23">
        <v>24.503717709906855</v>
      </c>
      <c r="L1349" s="23"/>
    </row>
    <row r="1350" spans="1:12" x14ac:dyDescent="0.2">
      <c r="A1350" s="103" t="str">
        <f t="shared" si="90"/>
        <v>2014_4_7_f4_4</v>
      </c>
      <c r="B1350" s="23" t="s">
        <v>71</v>
      </c>
      <c r="C1350" s="23">
        <v>7</v>
      </c>
      <c r="D1350" s="23" t="s">
        <v>102</v>
      </c>
      <c r="E1350" s="23">
        <v>0</v>
      </c>
      <c r="F1350" s="23">
        <v>8.8402739285760139E-3</v>
      </c>
      <c r="G1350" s="23">
        <v>2.814810135676624E-2</v>
      </c>
      <c r="H1350" s="23">
        <v>7.1793277011678155E-4</v>
      </c>
      <c r="I1350" s="23">
        <v>0</v>
      </c>
      <c r="J1350" s="23">
        <v>53.763551401869137</v>
      </c>
      <c r="K1350" s="23">
        <v>-21.541067204226845</v>
      </c>
      <c r="L1350" s="23"/>
    </row>
    <row r="1351" spans="1:12" x14ac:dyDescent="0.2">
      <c r="A1351" s="103" t="str">
        <f t="shared" si="90"/>
        <v>2014_4_7_f60_1</v>
      </c>
      <c r="B1351" s="23" t="s">
        <v>71</v>
      </c>
      <c r="C1351" s="23">
        <v>7</v>
      </c>
      <c r="D1351" s="23" t="s">
        <v>109</v>
      </c>
      <c r="E1351" s="23">
        <v>3.5190385280523618E-3</v>
      </c>
      <c r="F1351" s="23">
        <v>2.0789847782437781E-2</v>
      </c>
      <c r="G1351" s="23">
        <v>8.394712239142664E-2</v>
      </c>
      <c r="H1351" s="23">
        <v>4.2847130604548221E-2</v>
      </c>
      <c r="I1351" s="23">
        <v>0</v>
      </c>
      <c r="J1351" s="23">
        <v>54.230841121495352</v>
      </c>
      <c r="K1351" s="23">
        <v>9.9397046513666396</v>
      </c>
      <c r="L1351" s="23"/>
    </row>
    <row r="1352" spans="1:12" x14ac:dyDescent="0.2">
      <c r="A1352" s="103" t="str">
        <f t="shared" si="90"/>
        <v>2014_4_7_f61_1</v>
      </c>
      <c r="B1352" s="23" t="s">
        <v>71</v>
      </c>
      <c r="C1352" s="23">
        <v>7</v>
      </c>
      <c r="D1352" s="23" t="s">
        <v>110</v>
      </c>
      <c r="E1352" s="23">
        <v>2.1177021014588075E-3</v>
      </c>
      <c r="F1352" s="23">
        <v>1.7414511856042765E-2</v>
      </c>
      <c r="G1352" s="23">
        <v>1.7182142511303494E-2</v>
      </c>
      <c r="H1352" s="23">
        <v>1.0256182430239733E-4</v>
      </c>
      <c r="I1352" s="23">
        <v>0</v>
      </c>
      <c r="J1352" s="23">
        <v>48.473831775700894</v>
      </c>
      <c r="K1352" s="23">
        <v>-58.525686650671915</v>
      </c>
      <c r="L1352" s="23"/>
    </row>
    <row r="1353" spans="1:12" x14ac:dyDescent="0.2">
      <c r="A1353" s="103" t="str">
        <f t="shared" si="90"/>
        <v>2014_4_7_f61_2</v>
      </c>
      <c r="B1353" s="23" t="s">
        <v>71</v>
      </c>
      <c r="C1353" s="23">
        <v>7</v>
      </c>
      <c r="D1353" s="23" t="s">
        <v>111</v>
      </c>
      <c r="E1353" s="23">
        <v>4.3766653280989193E-4</v>
      </c>
      <c r="F1353" s="23">
        <v>2.2128190826773253E-2</v>
      </c>
      <c r="G1353" s="23">
        <v>1.9299844612762303E-2</v>
      </c>
      <c r="H1353" s="23">
        <v>1.0256182430239733E-4</v>
      </c>
      <c r="I1353" s="23">
        <v>0</v>
      </c>
      <c r="J1353" s="23">
        <v>59.015887850467259</v>
      </c>
      <c r="K1353" s="23">
        <v>-54.567332542166824</v>
      </c>
      <c r="L1353" s="23"/>
    </row>
    <row r="1354" spans="1:12" x14ac:dyDescent="0.2">
      <c r="A1354" s="103" t="str">
        <f t="shared" si="90"/>
        <v>2014_4_7_f9_1</v>
      </c>
      <c r="B1354" s="23" t="s">
        <v>71</v>
      </c>
      <c r="C1354" s="23">
        <v>7</v>
      </c>
      <c r="D1354" s="23" t="s">
        <v>4</v>
      </c>
      <c r="E1354" s="23">
        <v>0</v>
      </c>
      <c r="F1354" s="23">
        <v>6.9559389423209231E-2</v>
      </c>
      <c r="G1354" s="23">
        <v>0.20765340102410348</v>
      </c>
      <c r="H1354" s="23">
        <v>2.3967195015144625E-2</v>
      </c>
      <c r="I1354" s="23">
        <v>0</v>
      </c>
      <c r="J1354" s="23">
        <v>59.937850467289742</v>
      </c>
      <c r="K1354" s="23">
        <v>-15.137856633487273</v>
      </c>
      <c r="L1354" s="23"/>
    </row>
    <row r="1355" spans="1:12" x14ac:dyDescent="0.2">
      <c r="A1355" s="103" t="str">
        <f t="shared" si="90"/>
        <v>2014_4_7_f9_2</v>
      </c>
      <c r="B1355" s="23" t="s">
        <v>71</v>
      </c>
      <c r="C1355" s="23">
        <v>7</v>
      </c>
      <c r="D1355" s="23" t="s">
        <v>5</v>
      </c>
      <c r="E1355" s="23">
        <v>1.592036919799232E-3</v>
      </c>
      <c r="F1355" s="23">
        <v>0.16098487801760092</v>
      </c>
      <c r="G1355" s="23">
        <v>0.35464649179353347</v>
      </c>
      <c r="H1355" s="23">
        <v>5.7003834308046154E-2</v>
      </c>
      <c r="I1355" s="23">
        <v>0</v>
      </c>
      <c r="J1355" s="23">
        <v>64.704205607476624</v>
      </c>
      <c r="K1355" s="23">
        <v>-18.662492806028101</v>
      </c>
      <c r="L1355" s="23"/>
    </row>
    <row r="1356" spans="1:12" x14ac:dyDescent="0.2">
      <c r="A1356" s="103" t="str">
        <f t="shared" si="90"/>
        <v>2014_4_7_f9_3</v>
      </c>
      <c r="B1356" s="23" t="s">
        <v>71</v>
      </c>
      <c r="C1356" s="23">
        <v>7</v>
      </c>
      <c r="D1356" s="23" t="s">
        <v>6</v>
      </c>
      <c r="E1356" s="23">
        <v>0</v>
      </c>
      <c r="F1356" s="23">
        <v>2.2019635359226686E-2</v>
      </c>
      <c r="G1356" s="23">
        <v>0.10701512592575173</v>
      </c>
      <c r="H1356" s="23">
        <v>2.7708206846122498E-2</v>
      </c>
      <c r="I1356" s="23">
        <v>0</v>
      </c>
      <c r="J1356" s="23">
        <v>60.511214953270994</v>
      </c>
      <c r="K1356" s="23">
        <v>3.6292355278980364</v>
      </c>
      <c r="L1356" s="23"/>
    </row>
    <row r="1357" spans="1:12" x14ac:dyDescent="0.2">
      <c r="A1357" s="103" t="str">
        <f t="shared" si="90"/>
        <v>2014_4_7_f9_4</v>
      </c>
      <c r="B1357" s="23" t="s">
        <v>71</v>
      </c>
      <c r="C1357" s="23">
        <v>7</v>
      </c>
      <c r="D1357" s="23" t="s">
        <v>7</v>
      </c>
      <c r="E1357" s="23">
        <v>2.3776642212642073E-3</v>
      </c>
      <c r="F1357" s="23">
        <v>1.3868753490312509E-2</v>
      </c>
      <c r="G1357" s="23">
        <v>2.1152204870975144E-2</v>
      </c>
      <c r="H1357" s="23">
        <v>5.3051014702610612E-4</v>
      </c>
      <c r="I1357" s="23">
        <v>0</v>
      </c>
      <c r="J1357" s="23">
        <v>54.763551401869137</v>
      </c>
      <c r="K1357" s="23">
        <v>-47.703626430944084</v>
      </c>
      <c r="L1357" s="23"/>
    </row>
    <row r="1358" spans="1:12" x14ac:dyDescent="0.2">
      <c r="A1358" s="103" t="str">
        <f t="shared" si="90"/>
        <v>2014_4_7_InEI</v>
      </c>
      <c r="B1358" s="23" t="s">
        <v>71</v>
      </c>
      <c r="C1358" s="23">
        <v>7</v>
      </c>
      <c r="D1358" s="23" t="s">
        <v>107</v>
      </c>
      <c r="E1358" s="23">
        <v>1.6311820303900439E-5</v>
      </c>
      <c r="F1358" s="23">
        <v>2.6410540175208163E-3</v>
      </c>
      <c r="G1358" s="23">
        <v>6.7433466592909282E-3</v>
      </c>
      <c r="H1358" s="23">
        <v>1.0438343832442762E-3</v>
      </c>
      <c r="I1358" s="23">
        <v>0</v>
      </c>
      <c r="J1358" s="23">
        <v>62.776936983182928</v>
      </c>
      <c r="K1358" s="23">
        <v>-15.604729372694203</v>
      </c>
      <c r="L1358" s="23"/>
    </row>
    <row r="1359" spans="1:12" x14ac:dyDescent="0.2">
      <c r="A1359" s="103" t="str">
        <f t="shared" si="90"/>
        <v>2014_4_7_InIN</v>
      </c>
      <c r="B1359" s="23" t="s">
        <v>71</v>
      </c>
      <c r="C1359" s="23">
        <v>7</v>
      </c>
      <c r="D1359" s="23" t="s">
        <v>113</v>
      </c>
      <c r="E1359" s="23">
        <v>3.7561959993104707E-6</v>
      </c>
      <c r="F1359" s="23">
        <v>1.4953308120439207E-4</v>
      </c>
      <c r="G1359" s="23">
        <v>5.2517475725031171E-4</v>
      </c>
      <c r="H1359" s="23">
        <v>9.0077889956940687E-5</v>
      </c>
      <c r="I1359" s="23">
        <v>0</v>
      </c>
      <c r="J1359" s="23">
        <v>58.99557084663136</v>
      </c>
      <c r="K1359" s="23">
        <v>-8.7135888256713265</v>
      </c>
      <c r="L1359" s="23"/>
    </row>
    <row r="1360" spans="1:12" x14ac:dyDescent="0.2">
      <c r="A1360" s="103" t="str">
        <f t="shared" si="90"/>
        <v>2014_4_7_lagE</v>
      </c>
      <c r="B1360" s="23" t="s">
        <v>71</v>
      </c>
      <c r="C1360" s="23">
        <v>7</v>
      </c>
      <c r="D1360" s="23" t="s">
        <v>226</v>
      </c>
      <c r="E1360" s="23">
        <v>1.6311820303900439E-5</v>
      </c>
      <c r="F1360" s="23">
        <v>1.0477016869055913E-3</v>
      </c>
      <c r="G1360" s="23">
        <v>6.4592475073380192E-3</v>
      </c>
      <c r="H1360" s="23">
        <v>3.0677519621676859E-3</v>
      </c>
      <c r="I1360" s="23">
        <v>4.2320623779261447E-5</v>
      </c>
      <c r="J1360" s="23">
        <v>63.555668672900552</v>
      </c>
      <c r="K1360" s="23">
        <v>19.486531318047469</v>
      </c>
      <c r="L1360" s="23"/>
    </row>
    <row r="1361" spans="1:12" x14ac:dyDescent="0.2">
      <c r="A1361" s="103" t="str">
        <f t="shared" si="90"/>
        <v>2014_4_7_lagI</v>
      </c>
      <c r="B1361" s="23" t="s">
        <v>71</v>
      </c>
      <c r="C1361" s="23">
        <v>7</v>
      </c>
      <c r="D1361" s="23" t="s">
        <v>227</v>
      </c>
      <c r="E1361" s="23">
        <v>0</v>
      </c>
      <c r="F1361" s="23">
        <v>3.6199541361918899E-5</v>
      </c>
      <c r="G1361" s="23">
        <v>6.0311195627696715E-4</v>
      </c>
      <c r="H1361" s="23">
        <v>1.2760758375068474E-4</v>
      </c>
      <c r="I1361" s="23">
        <v>3.12977081752194E-6</v>
      </c>
      <c r="J1361" s="23">
        <v>58.774711033088259</v>
      </c>
      <c r="K1361" s="23">
        <v>12.683297136782631</v>
      </c>
      <c r="L1361" s="23"/>
    </row>
    <row r="1362" spans="1:12" x14ac:dyDescent="0.2">
      <c r="A1362" s="103" t="str">
        <f t="shared" si="90"/>
        <v>2014_4_8_f12_3</v>
      </c>
      <c r="B1362" s="23" t="s">
        <v>71</v>
      </c>
      <c r="C1362" s="23">
        <v>8</v>
      </c>
      <c r="D1362" s="23" t="s">
        <v>3</v>
      </c>
      <c r="E1362" s="23">
        <v>0</v>
      </c>
      <c r="F1362" s="23">
        <v>1.110532962890501E-2</v>
      </c>
      <c r="G1362" s="23">
        <v>0.13172749709673201</v>
      </c>
      <c r="H1362" s="23">
        <v>2.8508288362474474E-2</v>
      </c>
      <c r="I1362" s="23">
        <v>0</v>
      </c>
      <c r="J1362" s="23">
        <v>14.928971962616822</v>
      </c>
      <c r="K1362" s="23">
        <v>10.156907596066514</v>
      </c>
      <c r="L1362" s="23"/>
    </row>
    <row r="1363" spans="1:12" x14ac:dyDescent="0.2">
      <c r="A1363" s="103" t="str">
        <f t="shared" si="90"/>
        <v>2014_4_8_f4_1</v>
      </c>
      <c r="B1363" s="23" t="s">
        <v>71</v>
      </c>
      <c r="C1363" s="23">
        <v>8</v>
      </c>
      <c r="D1363" s="23" t="s">
        <v>43</v>
      </c>
      <c r="E1363" s="23">
        <v>0</v>
      </c>
      <c r="F1363" s="23">
        <v>9.7763193467495305E-2</v>
      </c>
      <c r="G1363" s="23">
        <v>0.19791805553082265</v>
      </c>
      <c r="H1363" s="23">
        <v>0.13739661427431277</v>
      </c>
      <c r="I1363" s="23">
        <v>0</v>
      </c>
      <c r="J1363" s="23">
        <v>17.305607476635515</v>
      </c>
      <c r="K1363" s="23">
        <v>9.1515693061105452</v>
      </c>
      <c r="L1363" s="23"/>
    </row>
    <row r="1364" spans="1:12" x14ac:dyDescent="0.2">
      <c r="A1364" s="103" t="str">
        <f t="shared" si="90"/>
        <v>2014_4_8_f4_2</v>
      </c>
      <c r="B1364" s="23" t="s">
        <v>71</v>
      </c>
      <c r="C1364" s="23">
        <v>8</v>
      </c>
      <c r="D1364" s="23" t="s">
        <v>44</v>
      </c>
      <c r="E1364" s="23">
        <v>5.3550996070418882E-4</v>
      </c>
      <c r="F1364" s="23">
        <v>0.10220201653210551</v>
      </c>
      <c r="G1364" s="23">
        <v>0.14589817719840956</v>
      </c>
      <c r="H1364" s="23">
        <v>6.3100048724148539E-2</v>
      </c>
      <c r="I1364" s="23">
        <v>0</v>
      </c>
      <c r="J1364" s="23">
        <v>17.455140186915887</v>
      </c>
      <c r="K1364" s="23">
        <v>-12.886872108219857</v>
      </c>
      <c r="L1364" s="23"/>
    </row>
    <row r="1365" spans="1:12" x14ac:dyDescent="0.2">
      <c r="A1365" s="103" t="str">
        <f t="shared" si="90"/>
        <v>2014_4_8_f4_3</v>
      </c>
      <c r="B1365" s="23" t="s">
        <v>71</v>
      </c>
      <c r="C1365" s="23">
        <v>8</v>
      </c>
      <c r="D1365" s="23" t="s">
        <v>100</v>
      </c>
      <c r="E1365" s="23">
        <v>0</v>
      </c>
      <c r="F1365" s="23">
        <v>2.2742081786611919E-2</v>
      </c>
      <c r="G1365" s="23">
        <v>7.0069143185800806E-2</v>
      </c>
      <c r="H1365" s="23">
        <v>9.9236840169653298E-2</v>
      </c>
      <c r="I1365" s="23">
        <v>6.7837724421912363E-4</v>
      </c>
      <c r="J1365" s="23">
        <v>15.816822429906543</v>
      </c>
      <c r="K1365" s="23">
        <v>40.394826940996715</v>
      </c>
      <c r="L1365" s="23"/>
    </row>
    <row r="1366" spans="1:12" x14ac:dyDescent="0.2">
      <c r="A1366" s="103" t="str">
        <f t="shared" si="90"/>
        <v>2014_4_8_f4_4</v>
      </c>
      <c r="B1366" s="23" t="s">
        <v>71</v>
      </c>
      <c r="C1366" s="23">
        <v>8</v>
      </c>
      <c r="D1366" s="23" t="s">
        <v>102</v>
      </c>
      <c r="E1366" s="23">
        <v>0</v>
      </c>
      <c r="F1366" s="23">
        <v>8.0336208419510127E-2</v>
      </c>
      <c r="G1366" s="23">
        <v>2.5361751693484876E-2</v>
      </c>
      <c r="H1366" s="23">
        <v>4.8510701658239001E-2</v>
      </c>
      <c r="I1366" s="23">
        <v>0</v>
      </c>
      <c r="J1366" s="23">
        <v>13.816822429906541</v>
      </c>
      <c r="K1366" s="23">
        <v>-20.63795016163472</v>
      </c>
      <c r="L1366" s="23"/>
    </row>
    <row r="1367" spans="1:12" x14ac:dyDescent="0.2">
      <c r="A1367" s="103" t="str">
        <f t="shared" si="90"/>
        <v>2014_4_8_f60_1</v>
      </c>
      <c r="B1367" s="23" t="s">
        <v>71</v>
      </c>
      <c r="C1367" s="23">
        <v>8</v>
      </c>
      <c r="D1367" s="23" t="s">
        <v>109</v>
      </c>
      <c r="E1367" s="23">
        <v>0</v>
      </c>
      <c r="F1367" s="23">
        <v>6.7837724421912385E-4</v>
      </c>
      <c r="G1367" s="23">
        <v>7.458527351108353E-2</v>
      </c>
      <c r="H1367" s="23">
        <v>5.8838166696196272E-2</v>
      </c>
      <c r="I1367" s="23">
        <v>0</v>
      </c>
      <c r="J1367" s="23">
        <v>11.293457943925233</v>
      </c>
      <c r="K1367" s="23">
        <v>43.36987414284075</v>
      </c>
      <c r="L1367" s="23"/>
    </row>
    <row r="1368" spans="1:12" x14ac:dyDescent="0.2">
      <c r="A1368" s="103" t="str">
        <f t="shared" si="90"/>
        <v>2014_4_8_f61_1</v>
      </c>
      <c r="B1368" s="23" t="s">
        <v>71</v>
      </c>
      <c r="C1368" s="23">
        <v>8</v>
      </c>
      <c r="D1368" s="23" t="s">
        <v>110</v>
      </c>
      <c r="E1368" s="23">
        <v>6.2335376124232037E-4</v>
      </c>
      <c r="F1368" s="23">
        <v>6.5530168274278419E-2</v>
      </c>
      <c r="G1368" s="23">
        <v>1.4223468158458191E-2</v>
      </c>
      <c r="H1368" s="23">
        <v>4.3539663659690489E-2</v>
      </c>
      <c r="I1368" s="23">
        <v>0</v>
      </c>
      <c r="J1368" s="23">
        <v>11.181308411214953</v>
      </c>
      <c r="K1368" s="23">
        <v>-18.752291491434963</v>
      </c>
      <c r="L1368" s="23"/>
    </row>
    <row r="1369" spans="1:12" x14ac:dyDescent="0.2">
      <c r="A1369" s="103" t="str">
        <f t="shared" si="90"/>
        <v>2014_4_8_f61_2</v>
      </c>
      <c r="B1369" s="23" t="s">
        <v>71</v>
      </c>
      <c r="C1369" s="23">
        <v>8</v>
      </c>
      <c r="D1369" s="23" t="s">
        <v>111</v>
      </c>
      <c r="E1369" s="23">
        <v>2.2549024031398145E-2</v>
      </c>
      <c r="F1369" s="23">
        <v>7.6964336598536229E-2</v>
      </c>
      <c r="G1369" s="23">
        <v>3.3081307751764981E-2</v>
      </c>
      <c r="H1369" s="23">
        <v>2.1925670270155823E-2</v>
      </c>
      <c r="I1369" s="23">
        <v>0</v>
      </c>
      <c r="J1369" s="23">
        <v>13.854205607476635</v>
      </c>
      <c r="K1369" s="23">
        <v>-64.804876344978453</v>
      </c>
      <c r="L1369" s="23"/>
    </row>
    <row r="1370" spans="1:12" x14ac:dyDescent="0.2">
      <c r="A1370" s="103" t="str">
        <f t="shared" si="90"/>
        <v>2014_4_8_f9_1</v>
      </c>
      <c r="B1370" s="23" t="s">
        <v>71</v>
      </c>
      <c r="C1370" s="23">
        <v>8</v>
      </c>
      <c r="D1370" s="23" t="s">
        <v>4</v>
      </c>
      <c r="E1370" s="23">
        <v>0</v>
      </c>
      <c r="F1370" s="23">
        <v>6.2618603197935607E-2</v>
      </c>
      <c r="G1370" s="23">
        <v>0.30410492932779243</v>
      </c>
      <c r="H1370" s="23">
        <v>6.1088437796963296E-2</v>
      </c>
      <c r="I1370" s="23">
        <v>0</v>
      </c>
      <c r="J1370" s="23">
        <v>16.305607476635515</v>
      </c>
      <c r="K1370" s="23">
        <v>-0.35767241384530052</v>
      </c>
      <c r="L1370" s="23"/>
    </row>
    <row r="1371" spans="1:12" x14ac:dyDescent="0.2">
      <c r="A1371" s="103" t="str">
        <f t="shared" si="90"/>
        <v>2014_4_8_f9_2</v>
      </c>
      <c r="B1371" s="23" t="s">
        <v>71</v>
      </c>
      <c r="C1371" s="23">
        <v>8</v>
      </c>
      <c r="D1371" s="23" t="s">
        <v>5</v>
      </c>
      <c r="E1371" s="23">
        <v>1.3028444250293664E-2</v>
      </c>
      <c r="F1371" s="23">
        <v>0.11468869591001032</v>
      </c>
      <c r="G1371" s="23">
        <v>0.16256487817232854</v>
      </c>
      <c r="H1371" s="23">
        <v>2.3060263964847762E-2</v>
      </c>
      <c r="I1371" s="23">
        <v>0</v>
      </c>
      <c r="J1371" s="23">
        <v>17.567289719626164</v>
      </c>
      <c r="K1371" s="23">
        <v>-37.558072144895533</v>
      </c>
      <c r="L1371" s="23"/>
    </row>
    <row r="1372" spans="1:12" x14ac:dyDescent="0.2">
      <c r="A1372" s="103" t="str">
        <f t="shared" si="90"/>
        <v>2014_4_8_f9_3</v>
      </c>
      <c r="B1372" s="23" t="s">
        <v>71</v>
      </c>
      <c r="C1372" s="23">
        <v>8</v>
      </c>
      <c r="D1372" s="23" t="s">
        <v>6</v>
      </c>
      <c r="E1372" s="23">
        <v>0</v>
      </c>
      <c r="F1372" s="23">
        <v>5.8918534365620667E-3</v>
      </c>
      <c r="G1372" s="23">
        <v>0.14630188443794934</v>
      </c>
      <c r="H1372" s="23">
        <v>4.0193515889664168E-2</v>
      </c>
      <c r="I1372" s="23">
        <v>0</v>
      </c>
      <c r="J1372" s="23">
        <v>15.779439252336447</v>
      </c>
      <c r="K1372" s="23">
        <v>17.829488067410324</v>
      </c>
      <c r="L1372" s="23"/>
    </row>
    <row r="1373" spans="1:12" x14ac:dyDescent="0.2">
      <c r="A1373" s="103" t="str">
        <f t="shared" si="90"/>
        <v>2014_4_8_f9_4</v>
      </c>
      <c r="B1373" s="23" t="s">
        <v>71</v>
      </c>
      <c r="C1373" s="23">
        <v>8</v>
      </c>
      <c r="D1373" s="23" t="s">
        <v>7</v>
      </c>
      <c r="E1373" s="23">
        <v>2.5616854708247185E-2</v>
      </c>
      <c r="F1373" s="23">
        <v>6.2774014478050547E-2</v>
      </c>
      <c r="G1373" s="23">
        <v>3.6788284281246385E-2</v>
      </c>
      <c r="H1373" s="23">
        <v>2.9029508303689895E-2</v>
      </c>
      <c r="I1373" s="23">
        <v>0</v>
      </c>
      <c r="J1373" s="23">
        <v>13.816822429906543</v>
      </c>
      <c r="K1373" s="23">
        <v>-55.1059937974942</v>
      </c>
      <c r="L1373" s="23"/>
    </row>
    <row r="1374" spans="1:12" x14ac:dyDescent="0.2">
      <c r="A1374" s="103" t="str">
        <f t="shared" si="90"/>
        <v>2014_4_8_InEI</v>
      </c>
      <c r="B1374" s="23" t="s">
        <v>71</v>
      </c>
      <c r="C1374" s="23">
        <v>8</v>
      </c>
      <c r="D1374" s="23" t="s">
        <v>107</v>
      </c>
      <c r="E1374" s="23">
        <v>2.4912415366090283E-4</v>
      </c>
      <c r="F1374" s="23">
        <v>4.498898313194972E-3</v>
      </c>
      <c r="G1374" s="23">
        <v>1.234649354874392E-2</v>
      </c>
      <c r="H1374" s="23">
        <v>1.4548246276559122E-3</v>
      </c>
      <c r="I1374" s="23">
        <v>0</v>
      </c>
      <c r="J1374" s="23">
        <v>17.04433185612243</v>
      </c>
      <c r="K1374" s="23">
        <v>-19.096754224246812</v>
      </c>
      <c r="L1374" s="23"/>
    </row>
    <row r="1375" spans="1:12" x14ac:dyDescent="0.2">
      <c r="A1375" s="103" t="str">
        <f t="shared" si="90"/>
        <v>2014_4_8_InIN</v>
      </c>
      <c r="B1375" s="23" t="s">
        <v>71</v>
      </c>
      <c r="C1375" s="23">
        <v>8</v>
      </c>
      <c r="D1375" s="23" t="s">
        <v>113</v>
      </c>
      <c r="E1375" s="23">
        <v>4.9895499696894351E-4</v>
      </c>
      <c r="F1375" s="23">
        <v>1.2866120106502506E-3</v>
      </c>
      <c r="G1375" s="23">
        <v>3.4359868123320135E-3</v>
      </c>
      <c r="H1375" s="23">
        <v>1.2071320821652584E-3</v>
      </c>
      <c r="I1375" s="23">
        <v>0</v>
      </c>
      <c r="J1375" s="23">
        <v>14.879018808034704</v>
      </c>
      <c r="K1375" s="23">
        <v>-16.759100364013406</v>
      </c>
      <c r="L1375" s="23"/>
    </row>
    <row r="1376" spans="1:12" x14ac:dyDescent="0.2">
      <c r="A1376" s="103" t="str">
        <f t="shared" si="90"/>
        <v>2014_4_8_lagE</v>
      </c>
      <c r="B1376" s="23" t="s">
        <v>71</v>
      </c>
      <c r="C1376" s="23">
        <v>8</v>
      </c>
      <c r="D1376" s="23" t="s">
        <v>226</v>
      </c>
      <c r="E1376" s="23">
        <v>1.1598578237096873E-5</v>
      </c>
      <c r="F1376" s="23">
        <v>5.6462575140765131E-3</v>
      </c>
      <c r="G1376" s="23">
        <v>7.9358847524455024E-3</v>
      </c>
      <c r="H1376" s="23">
        <v>4.9568522152303399E-3</v>
      </c>
      <c r="I1376" s="23">
        <v>0</v>
      </c>
      <c r="J1376" s="23">
        <v>17.376089571353248</v>
      </c>
      <c r="K1376" s="23">
        <v>-3.8413998572225272</v>
      </c>
      <c r="L1376" s="23"/>
    </row>
    <row r="1377" spans="1:12" x14ac:dyDescent="0.2">
      <c r="A1377" s="103" t="str">
        <f t="shared" si="90"/>
        <v>2014_4_8_lagI</v>
      </c>
      <c r="B1377" s="23" t="s">
        <v>71</v>
      </c>
      <c r="C1377" s="23">
        <v>8</v>
      </c>
      <c r="D1377" s="23" t="s">
        <v>227</v>
      </c>
      <c r="E1377" s="23">
        <v>0</v>
      </c>
      <c r="F1377" s="23">
        <v>2.1574834161514596E-3</v>
      </c>
      <c r="G1377" s="23">
        <v>1.4087532844162143E-3</v>
      </c>
      <c r="H1377" s="23">
        <v>2.8572378523039794E-3</v>
      </c>
      <c r="I1377" s="23">
        <v>1.0422698489623977E-5</v>
      </c>
      <c r="J1377" s="23">
        <v>14.898787478080093</v>
      </c>
      <c r="K1377" s="23">
        <v>11.200051927769037</v>
      </c>
      <c r="L1377" s="23"/>
    </row>
    <row r="1378" spans="1:12" x14ac:dyDescent="0.2">
      <c r="A1378" s="103" t="str">
        <f t="shared" si="90"/>
        <v>2015_2_1_f12_3</v>
      </c>
      <c r="B1378" s="23" t="s">
        <v>72</v>
      </c>
      <c r="C1378" s="23">
        <v>1</v>
      </c>
      <c r="D1378" s="23" t="s">
        <v>3</v>
      </c>
      <c r="E1378" s="23">
        <v>0</v>
      </c>
      <c r="F1378" s="23">
        <v>0.26145212265282364</v>
      </c>
      <c r="G1378" s="23">
        <v>0.80068087785787578</v>
      </c>
      <c r="H1378" s="23">
        <v>0.22067955222514901</v>
      </c>
      <c r="I1378" s="23">
        <v>0</v>
      </c>
      <c r="J1378" s="23">
        <v>47.052833313616439</v>
      </c>
      <c r="K1378" s="23">
        <v>-3.1783732035299432</v>
      </c>
      <c r="L1378" s="23"/>
    </row>
    <row r="1379" spans="1:12" x14ac:dyDescent="0.2">
      <c r="A1379" s="103" t="str">
        <f t="shared" si="90"/>
        <v>2015_2_1_f4_1</v>
      </c>
      <c r="B1379" s="23" t="s">
        <v>72</v>
      </c>
      <c r="C1379" s="23">
        <v>1</v>
      </c>
      <c r="D1379" s="23" t="s">
        <v>43</v>
      </c>
      <c r="E1379" s="23">
        <v>0.13525030313528497</v>
      </c>
      <c r="F1379" s="23">
        <v>0.49040862150746861</v>
      </c>
      <c r="G1379" s="23">
        <v>0.30589612294422464</v>
      </c>
      <c r="H1379" s="23">
        <v>8.0808015398786751E-2</v>
      </c>
      <c r="I1379" s="23">
        <v>1.6771597073712463E-3</v>
      </c>
      <c r="J1379" s="23">
        <v>45.53271028037382</v>
      </c>
      <c r="K1379" s="23">
        <v>-66.737677443126728</v>
      </c>
      <c r="L1379" s="23"/>
    </row>
    <row r="1380" spans="1:12" x14ac:dyDescent="0.2">
      <c r="A1380" s="103" t="str">
        <f t="shared" si="90"/>
        <v>2015_2_1_f4_2</v>
      </c>
      <c r="B1380" s="23" t="s">
        <v>72</v>
      </c>
      <c r="C1380" s="23">
        <v>1</v>
      </c>
      <c r="D1380" s="23" t="s">
        <v>44</v>
      </c>
      <c r="E1380" s="23">
        <v>0</v>
      </c>
      <c r="F1380" s="23">
        <v>0.60397505532892071</v>
      </c>
      <c r="G1380" s="23">
        <v>0.60472389679145522</v>
      </c>
      <c r="H1380" s="23">
        <v>0.16386706577958426</v>
      </c>
      <c r="I1380" s="23">
        <v>0</v>
      </c>
      <c r="J1380" s="23">
        <v>53.021057612681858</v>
      </c>
      <c r="K1380" s="23">
        <v>-32.06461356392213</v>
      </c>
      <c r="L1380" s="23"/>
    </row>
    <row r="1381" spans="1:12" x14ac:dyDescent="0.2">
      <c r="A1381" s="103" t="str">
        <f t="shared" si="90"/>
        <v>2015_2_1_f4_3</v>
      </c>
      <c r="B1381" s="23" t="s">
        <v>72</v>
      </c>
      <c r="C1381" s="23">
        <v>1</v>
      </c>
      <c r="D1381" s="23" t="s">
        <v>100</v>
      </c>
      <c r="E1381" s="23">
        <v>0</v>
      </c>
      <c r="F1381" s="23">
        <v>0.1093187845353101</v>
      </c>
      <c r="G1381" s="23">
        <v>0.63153458122540096</v>
      </c>
      <c r="H1381" s="23">
        <v>0.3429546746629758</v>
      </c>
      <c r="I1381" s="23">
        <v>3.2574325415933421E-2</v>
      </c>
      <c r="J1381" s="23">
        <v>41.136945463149146</v>
      </c>
      <c r="K1381" s="23">
        <v>26.763638525839628</v>
      </c>
      <c r="L1381" s="23"/>
    </row>
    <row r="1382" spans="1:12" x14ac:dyDescent="0.2">
      <c r="A1382" s="103" t="str">
        <f t="shared" si="90"/>
        <v>2015_2_1_f4_4</v>
      </c>
      <c r="B1382" s="23" t="s">
        <v>72</v>
      </c>
      <c r="C1382" s="23">
        <v>1</v>
      </c>
      <c r="D1382" s="23" t="s">
        <v>102</v>
      </c>
      <c r="E1382" s="23">
        <v>7.7784379990344266E-2</v>
      </c>
      <c r="F1382" s="23">
        <v>0.75972992400012573</v>
      </c>
      <c r="G1382" s="23">
        <v>1.0759375914473348</v>
      </c>
      <c r="H1382" s="23">
        <v>5.2905241551317872E-3</v>
      </c>
      <c r="I1382" s="23">
        <v>0</v>
      </c>
      <c r="J1382" s="23">
        <v>36.800496865018303</v>
      </c>
      <c r="K1382" s="23">
        <v>-47.427322736667371</v>
      </c>
      <c r="L1382" s="23"/>
    </row>
    <row r="1383" spans="1:12" x14ac:dyDescent="0.2">
      <c r="A1383" s="103" t="str">
        <f t="shared" si="90"/>
        <v>2015_2_1_f60_1</v>
      </c>
      <c r="B1383" s="23" t="s">
        <v>72</v>
      </c>
      <c r="C1383" s="23">
        <v>1</v>
      </c>
      <c r="D1383" s="23" t="s">
        <v>109</v>
      </c>
      <c r="E1383" s="23">
        <v>0</v>
      </c>
      <c r="F1383" s="23">
        <v>0.10843659034825505</v>
      </c>
      <c r="G1383" s="23">
        <v>0.84674348171473124</v>
      </c>
      <c r="H1383" s="23">
        <v>0.31776926000972938</v>
      </c>
      <c r="I1383" s="23">
        <v>0</v>
      </c>
      <c r="J1383" s="23">
        <v>46.052833313616425</v>
      </c>
      <c r="K1383" s="23">
        <v>16.444697710051233</v>
      </c>
      <c r="L1383" s="23"/>
    </row>
    <row r="1384" spans="1:12" x14ac:dyDescent="0.2">
      <c r="A1384" s="103" t="str">
        <f t="shared" si="90"/>
        <v>2015_2_1_f61_1</v>
      </c>
      <c r="B1384" s="23" t="s">
        <v>72</v>
      </c>
      <c r="C1384" s="23">
        <v>1</v>
      </c>
      <c r="D1384" s="23" t="s">
        <v>110</v>
      </c>
      <c r="E1384" s="23">
        <v>0.28946729978491526</v>
      </c>
      <c r="F1384" s="23">
        <v>1.4410497031484408</v>
      </c>
      <c r="G1384" s="23">
        <v>0.39693734079923254</v>
      </c>
      <c r="H1384" s="23">
        <v>8.8944182419133204E-3</v>
      </c>
      <c r="I1384" s="23">
        <v>0</v>
      </c>
      <c r="J1384" s="23">
        <v>40.884609014551025</v>
      </c>
      <c r="K1384" s="23">
        <v>-94.136777677518609</v>
      </c>
      <c r="L1384" s="23"/>
    </row>
    <row r="1385" spans="1:12" x14ac:dyDescent="0.2">
      <c r="A1385" s="103" t="str">
        <f t="shared" si="90"/>
        <v>2015_2_1_f61_2</v>
      </c>
      <c r="B1385" s="23" t="s">
        <v>72</v>
      </c>
      <c r="C1385" s="23">
        <v>1</v>
      </c>
      <c r="D1385" s="23" t="s">
        <v>111</v>
      </c>
      <c r="E1385" s="23">
        <v>0.13213503175251606</v>
      </c>
      <c r="F1385" s="23">
        <v>1.744163452367947</v>
      </c>
      <c r="G1385" s="23">
        <v>0.25115585961212539</v>
      </c>
      <c r="H1385" s="23">
        <v>8.8944182419133204E-3</v>
      </c>
      <c r="I1385" s="23">
        <v>0</v>
      </c>
      <c r="J1385" s="23">
        <v>40.884609014551017</v>
      </c>
      <c r="K1385" s="23">
        <v>-93.596098784124067</v>
      </c>
      <c r="L1385" s="23"/>
    </row>
    <row r="1386" spans="1:12" x14ac:dyDescent="0.2">
      <c r="A1386" s="103" t="str">
        <f t="shared" si="90"/>
        <v>2015_2_1_f9_1</v>
      </c>
      <c r="B1386" s="23" t="s">
        <v>72</v>
      </c>
      <c r="C1386" s="23">
        <v>1</v>
      </c>
      <c r="D1386" s="23" t="s">
        <v>4</v>
      </c>
      <c r="E1386" s="23">
        <v>0</v>
      </c>
      <c r="F1386" s="23">
        <v>0.5226295144493136</v>
      </c>
      <c r="G1386" s="23">
        <v>0.46673606265713197</v>
      </c>
      <c r="H1386" s="23">
        <v>2.6351805294061462E-2</v>
      </c>
      <c r="I1386" s="23">
        <v>0</v>
      </c>
      <c r="J1386" s="23">
        <v>45.616822429906506</v>
      </c>
      <c r="K1386" s="23">
        <v>-48.859822402799558</v>
      </c>
      <c r="L1386" s="23"/>
    </row>
    <row r="1387" spans="1:12" x14ac:dyDescent="0.2">
      <c r="A1387" s="103" t="str">
        <f t="shared" si="90"/>
        <v>2015_2_1_f9_2</v>
      </c>
      <c r="B1387" s="23" t="s">
        <v>72</v>
      </c>
      <c r="C1387" s="23">
        <v>1</v>
      </c>
      <c r="D1387" s="23" t="s">
        <v>5</v>
      </c>
      <c r="E1387" s="23">
        <v>1.614476336238203E-3</v>
      </c>
      <c r="F1387" s="23">
        <v>0.46399428252399144</v>
      </c>
      <c r="G1387" s="23">
        <v>0.80147851879693377</v>
      </c>
      <c r="H1387" s="23">
        <v>1.2915810689905624E-2</v>
      </c>
      <c r="I1387" s="23">
        <v>0</v>
      </c>
      <c r="J1387" s="23">
        <v>50.189281911747287</v>
      </c>
      <c r="K1387" s="23">
        <v>-35.492681903856329</v>
      </c>
      <c r="L1387" s="23"/>
    </row>
    <row r="1388" spans="1:12" x14ac:dyDescent="0.2">
      <c r="A1388" s="103" t="str">
        <f t="shared" si="90"/>
        <v>2015_2_1_f9_3</v>
      </c>
      <c r="B1388" s="23" t="s">
        <v>72</v>
      </c>
      <c r="C1388" s="23">
        <v>1</v>
      </c>
      <c r="D1388" s="23" t="s">
        <v>6</v>
      </c>
      <c r="E1388" s="23">
        <v>0</v>
      </c>
      <c r="F1388" s="23">
        <v>8.1450691354019306E-2</v>
      </c>
      <c r="G1388" s="23">
        <v>0.84151646002041725</v>
      </c>
      <c r="H1388" s="23">
        <v>0.22598953988111717</v>
      </c>
      <c r="I1388" s="23">
        <v>0</v>
      </c>
      <c r="J1388" s="23">
        <v>42.136945463149154</v>
      </c>
      <c r="K1388" s="23">
        <v>12.580008422175521</v>
      </c>
      <c r="L1388" s="23"/>
    </row>
    <row r="1389" spans="1:12" x14ac:dyDescent="0.2">
      <c r="A1389" s="103" t="str">
        <f t="shared" si="90"/>
        <v>2015_2_1_f9_4</v>
      </c>
      <c r="B1389" s="23" t="s">
        <v>72</v>
      </c>
      <c r="C1389" s="23">
        <v>1</v>
      </c>
      <c r="D1389" s="23" t="s">
        <v>7</v>
      </c>
      <c r="E1389" s="23">
        <v>0</v>
      </c>
      <c r="F1389" s="23">
        <v>1.3674872606984665</v>
      </c>
      <c r="G1389" s="23">
        <v>0.62551252278139335</v>
      </c>
      <c r="H1389" s="23">
        <v>3.5270161034211918E-3</v>
      </c>
      <c r="I1389" s="23">
        <v>0</v>
      </c>
      <c r="J1389" s="23">
        <v>37.800496865018303</v>
      </c>
      <c r="K1389" s="23">
        <v>-68.316650940009112</v>
      </c>
      <c r="L1389" s="23"/>
    </row>
    <row r="1390" spans="1:12" x14ac:dyDescent="0.2">
      <c r="A1390" s="103" t="str">
        <f t="shared" si="90"/>
        <v>2015_2_1_InEI</v>
      </c>
      <c r="B1390" s="23" t="s">
        <v>72</v>
      </c>
      <c r="C1390" s="23">
        <v>1</v>
      </c>
      <c r="D1390" s="23" t="s">
        <v>107</v>
      </c>
      <c r="E1390" s="23">
        <v>3.4929114509600312E-5</v>
      </c>
      <c r="F1390" s="23">
        <v>2.5017873714516907E-2</v>
      </c>
      <c r="G1390" s="23">
        <v>3.1884975547745747E-2</v>
      </c>
      <c r="H1390" s="23">
        <v>8.8451085924895663E-4</v>
      </c>
      <c r="I1390" s="23">
        <v>0</v>
      </c>
      <c r="J1390" s="23">
        <v>48.042981371732459</v>
      </c>
      <c r="K1390" s="23">
        <v>-41.857943371099552</v>
      </c>
      <c r="L1390" s="23"/>
    </row>
    <row r="1391" spans="1:12" x14ac:dyDescent="0.2">
      <c r="A1391" s="103" t="str">
        <f t="shared" si="90"/>
        <v>2015_2_1_InIN</v>
      </c>
      <c r="B1391" s="23" t="s">
        <v>72</v>
      </c>
      <c r="C1391" s="23">
        <v>1</v>
      </c>
      <c r="D1391" s="23" t="s">
        <v>113</v>
      </c>
      <c r="E1391" s="23">
        <v>0</v>
      </c>
      <c r="F1391" s="23">
        <v>7.5775305258867623E-2</v>
      </c>
      <c r="G1391" s="23">
        <v>7.2668966376089605E-2</v>
      </c>
      <c r="H1391" s="23">
        <v>1.0498726932941651E-2</v>
      </c>
      <c r="I1391" s="23">
        <v>0</v>
      </c>
      <c r="J1391" s="23">
        <v>39.886334116697668</v>
      </c>
      <c r="K1391" s="23">
        <v>-41.069175059032546</v>
      </c>
      <c r="L1391" s="23"/>
    </row>
    <row r="1392" spans="1:12" x14ac:dyDescent="0.2">
      <c r="A1392" s="103" t="str">
        <f t="shared" si="90"/>
        <v>2015_2_1_lagE</v>
      </c>
      <c r="B1392" s="23" t="s">
        <v>72</v>
      </c>
      <c r="C1392" s="23">
        <v>1</v>
      </c>
      <c r="D1392" s="23" t="s">
        <v>226</v>
      </c>
      <c r="E1392" s="23">
        <v>3.6860358436078418E-3</v>
      </c>
      <c r="F1392" s="23">
        <v>2.784096416548984E-2</v>
      </c>
      <c r="G1392" s="23">
        <v>2.3089966128385226E-2</v>
      </c>
      <c r="H1392" s="23">
        <v>6.0286465717781998E-3</v>
      </c>
      <c r="I1392" s="23">
        <v>3.4904164753874995E-5</v>
      </c>
      <c r="J1392" s="23">
        <v>49.466934267561754</v>
      </c>
      <c r="K1392" s="23">
        <v>-47.980113636585088</v>
      </c>
      <c r="L1392" s="23"/>
    </row>
    <row r="1393" spans="1:12" x14ac:dyDescent="0.2">
      <c r="A1393" s="103" t="str">
        <f t="shared" si="90"/>
        <v>2015_2_1_lagI</v>
      </c>
      <c r="B1393" s="23" t="s">
        <v>72</v>
      </c>
      <c r="C1393" s="23">
        <v>1</v>
      </c>
      <c r="D1393" s="23" t="s">
        <v>227</v>
      </c>
      <c r="E1393" s="23">
        <v>4.2920917382821815E-3</v>
      </c>
      <c r="F1393" s="23">
        <v>4.491524706287274E-2</v>
      </c>
      <c r="G1393" s="23">
        <v>8.651718993511251E-2</v>
      </c>
      <c r="H1393" s="23">
        <v>1.5331517710964025E-2</v>
      </c>
      <c r="I1393" s="23">
        <v>1.79743019119261E-3</v>
      </c>
      <c r="J1393" s="23">
        <v>38.886334116697668</v>
      </c>
      <c r="K1393" s="23">
        <v>-22.618427271936149</v>
      </c>
      <c r="L1393" s="23"/>
    </row>
    <row r="1394" spans="1:12" x14ac:dyDescent="0.2">
      <c r="A1394" s="103" t="str">
        <f t="shared" si="90"/>
        <v>2015_2_2_f12_3</v>
      </c>
      <c r="B1394" s="23" t="s">
        <v>72</v>
      </c>
      <c r="C1394" s="23">
        <v>2</v>
      </c>
      <c r="D1394" s="23" t="s">
        <v>3</v>
      </c>
      <c r="E1394" s="23">
        <v>0</v>
      </c>
      <c r="F1394" s="23">
        <v>9.0439104885252468E-3</v>
      </c>
      <c r="G1394" s="23">
        <v>3.3577809151558821E-2</v>
      </c>
      <c r="H1394" s="23">
        <v>5.1677337868348229E-3</v>
      </c>
      <c r="I1394" s="23">
        <v>3.4323016629243105E-3</v>
      </c>
      <c r="J1394" s="23">
        <v>9.517289719626163</v>
      </c>
      <c r="K1394" s="23">
        <v>5.8342917358385762</v>
      </c>
      <c r="L1394" s="23"/>
    </row>
    <row r="1395" spans="1:12" x14ac:dyDescent="0.2">
      <c r="A1395" s="103" t="str">
        <f t="shared" si="90"/>
        <v>2015_2_2_f4_1</v>
      </c>
      <c r="B1395" s="23" t="s">
        <v>72</v>
      </c>
      <c r="C1395" s="23">
        <v>2</v>
      </c>
      <c r="D1395" s="23" t="s">
        <v>43</v>
      </c>
      <c r="E1395" s="23">
        <v>0</v>
      </c>
      <c r="F1395" s="23">
        <v>1.1111992501347716E-3</v>
      </c>
      <c r="G1395" s="23">
        <v>3.8402424434727578E-2</v>
      </c>
      <c r="H1395" s="23">
        <v>1.6151242247588255E-2</v>
      </c>
      <c r="I1395" s="23">
        <v>1.337324412225134E-2</v>
      </c>
      <c r="J1395" s="23">
        <v>9.3551401869158859</v>
      </c>
      <c r="K1395" s="23">
        <v>60.526760087793321</v>
      </c>
      <c r="L1395" s="23"/>
    </row>
    <row r="1396" spans="1:12" x14ac:dyDescent="0.2">
      <c r="A1396" s="103" t="str">
        <f t="shared" si="90"/>
        <v>2015_2_2_f4_2</v>
      </c>
      <c r="B1396" s="23" t="s">
        <v>72</v>
      </c>
      <c r="C1396" s="23">
        <v>2</v>
      </c>
      <c r="D1396" s="23" t="s">
        <v>44</v>
      </c>
      <c r="E1396" s="23">
        <v>0</v>
      </c>
      <c r="F1396" s="23">
        <v>1.4721148427264761E-3</v>
      </c>
      <c r="G1396" s="23">
        <v>6.3678381635867712E-2</v>
      </c>
      <c r="H1396" s="23">
        <v>9.2948646465171644E-3</v>
      </c>
      <c r="I1396" s="23">
        <v>6.105282487276471E-3</v>
      </c>
      <c r="J1396" s="23">
        <v>10.57943925233644</v>
      </c>
      <c r="K1396" s="23">
        <v>24.87045898074329</v>
      </c>
      <c r="L1396" s="23"/>
    </row>
    <row r="1397" spans="1:12" x14ac:dyDescent="0.2">
      <c r="A1397" s="103" t="str">
        <f t="shared" si="90"/>
        <v>2015_2_2_f4_3</v>
      </c>
      <c r="B1397" s="23" t="s">
        <v>72</v>
      </c>
      <c r="C1397" s="23">
        <v>2</v>
      </c>
      <c r="D1397" s="23" t="s">
        <v>100</v>
      </c>
      <c r="E1397" s="23">
        <v>0</v>
      </c>
      <c r="F1397" s="23">
        <v>4.8104798096385113E-4</v>
      </c>
      <c r="G1397" s="23">
        <v>1.3490072303914288E-2</v>
      </c>
      <c r="H1397" s="23">
        <v>3.0626555469598402E-2</v>
      </c>
      <c r="I1397" s="23">
        <v>3.4323016629243105E-3</v>
      </c>
      <c r="J1397" s="23">
        <v>8.5733644859813101</v>
      </c>
      <c r="K1397" s="23">
        <v>77.056273611893744</v>
      </c>
      <c r="L1397" s="23"/>
    </row>
    <row r="1398" spans="1:12" x14ac:dyDescent="0.2">
      <c r="A1398" s="103" t="str">
        <f t="shared" si="90"/>
        <v>2015_2_2_f4_4</v>
      </c>
      <c r="B1398" s="23" t="s">
        <v>72</v>
      </c>
      <c r="C1398" s="23">
        <v>2</v>
      </c>
      <c r="D1398" s="23" t="s">
        <v>102</v>
      </c>
      <c r="E1398" s="23">
        <v>0</v>
      </c>
      <c r="F1398" s="23">
        <v>3.416471463690856E-3</v>
      </c>
      <c r="G1398" s="23">
        <v>2.5236352075479949E-2</v>
      </c>
      <c r="H1398" s="23">
        <v>3.8681946932325501E-4</v>
      </c>
      <c r="I1398" s="23">
        <v>0</v>
      </c>
      <c r="J1398" s="23">
        <v>7.349065420560744</v>
      </c>
      <c r="K1398" s="23">
        <v>-10.432814182603524</v>
      </c>
      <c r="L1398" s="23"/>
    </row>
    <row r="1399" spans="1:12" x14ac:dyDescent="0.2">
      <c r="A1399" s="103" t="str">
        <f t="shared" si="90"/>
        <v>2015_2_2_f60_1</v>
      </c>
      <c r="B1399" s="23" t="s">
        <v>72</v>
      </c>
      <c r="C1399" s="23">
        <v>2</v>
      </c>
      <c r="D1399" s="23" t="s">
        <v>109</v>
      </c>
      <c r="E1399" s="23">
        <v>0</v>
      </c>
      <c r="F1399" s="23">
        <v>4.8104798096385124E-4</v>
      </c>
      <c r="G1399" s="23">
        <v>4.0938051706710617E-2</v>
      </c>
      <c r="H1399" s="23">
        <v>6.3703537392444474E-3</v>
      </c>
      <c r="I1399" s="23">
        <v>3.4323016629243105E-3</v>
      </c>
      <c r="J1399" s="23">
        <v>9.5172897196261648</v>
      </c>
      <c r="K1399" s="23">
        <v>24.899398823329648</v>
      </c>
      <c r="L1399" s="23"/>
    </row>
    <row r="1400" spans="1:12" x14ac:dyDescent="0.2">
      <c r="A1400" s="103" t="str">
        <f t="shared" si="90"/>
        <v>2015_2_2_f61_1</v>
      </c>
      <c r="B1400" s="23" t="s">
        <v>72</v>
      </c>
      <c r="C1400" s="23">
        <v>2</v>
      </c>
      <c r="D1400" s="23" t="s">
        <v>110</v>
      </c>
      <c r="E1400" s="23">
        <v>1.289398231077517E-4</v>
      </c>
      <c r="F1400" s="23">
        <v>1.1541832208855417E-2</v>
      </c>
      <c r="G1400" s="23">
        <v>2.0710199851519628E-2</v>
      </c>
      <c r="H1400" s="23">
        <v>0</v>
      </c>
      <c r="I1400" s="23">
        <v>3.175251606194526E-3</v>
      </c>
      <c r="J1400" s="23">
        <v>8.4051401869158813</v>
      </c>
      <c r="K1400" s="23">
        <v>-15.325611406014147</v>
      </c>
      <c r="L1400" s="23"/>
    </row>
    <row r="1401" spans="1:12" x14ac:dyDescent="0.2">
      <c r="A1401" s="103" t="str">
        <f t="shared" si="90"/>
        <v>2015_2_2_f61_2</v>
      </c>
      <c r="B1401" s="23" t="s">
        <v>72</v>
      </c>
      <c r="C1401" s="23">
        <v>2</v>
      </c>
      <c r="D1401" s="23" t="s">
        <v>111</v>
      </c>
      <c r="E1401" s="23">
        <v>1.0955546477513277E-3</v>
      </c>
      <c r="F1401" s="23">
        <v>1.7349677511610637E-2</v>
      </c>
      <c r="G1401" s="23">
        <v>1.3935739724120839E-2</v>
      </c>
      <c r="H1401" s="23">
        <v>0</v>
      </c>
      <c r="I1401" s="23">
        <v>3.175251606194526E-3</v>
      </c>
      <c r="J1401" s="23">
        <v>8.405140186915883</v>
      </c>
      <c r="K1401" s="23">
        <v>-37.096975719464794</v>
      </c>
      <c r="L1401" s="23"/>
    </row>
    <row r="1402" spans="1:12" x14ac:dyDescent="0.2">
      <c r="A1402" s="103" t="str">
        <f t="shared" si="90"/>
        <v>2015_2_2_f9_1</v>
      </c>
      <c r="B1402" s="23" t="s">
        <v>72</v>
      </c>
      <c r="C1402" s="23">
        <v>2</v>
      </c>
      <c r="D1402" s="23" t="s">
        <v>4</v>
      </c>
      <c r="E1402" s="23">
        <v>0</v>
      </c>
      <c r="F1402" s="23">
        <v>9.3250727281851808E-3</v>
      </c>
      <c r="G1402" s="23">
        <v>4.5784193579197982E-2</v>
      </c>
      <c r="H1402" s="23">
        <v>1.1111992501347716E-3</v>
      </c>
      <c r="I1402" s="23">
        <v>1.309544430971765E-2</v>
      </c>
      <c r="J1402" s="23">
        <v>9.4112149532710205</v>
      </c>
      <c r="K1402" s="23">
        <v>25.934904664480662</v>
      </c>
      <c r="L1402" s="23"/>
    </row>
    <row r="1403" spans="1:12" x14ac:dyDescent="0.2">
      <c r="A1403" s="103" t="str">
        <f t="shared" si="90"/>
        <v>2015_2_2_f9_2</v>
      </c>
      <c r="B1403" s="23" t="s">
        <v>72</v>
      </c>
      <c r="C1403" s="23">
        <v>2</v>
      </c>
      <c r="D1403" s="23" t="s">
        <v>5</v>
      </c>
      <c r="E1403" s="23">
        <v>2.4535247378774602E-4</v>
      </c>
      <c r="F1403" s="23">
        <v>2.45352473787746E-3</v>
      </c>
      <c r="G1403" s="23">
        <v>5.9193281356312931E-2</v>
      </c>
      <c r="H1403" s="23">
        <v>8.0681022775784365E-3</v>
      </c>
      <c r="I1403" s="23">
        <v>0</v>
      </c>
      <c r="J1403" s="23">
        <v>9.6915887850467257</v>
      </c>
      <c r="K1403" s="23">
        <v>7.3239758259862455</v>
      </c>
      <c r="L1403" s="23"/>
    </row>
    <row r="1404" spans="1:12" x14ac:dyDescent="0.2">
      <c r="A1404" s="103" t="str">
        <f t="shared" si="90"/>
        <v>2015_2_2_f9_3</v>
      </c>
      <c r="B1404" s="23" t="s">
        <v>72</v>
      </c>
      <c r="C1404" s="23">
        <v>2</v>
      </c>
      <c r="D1404" s="23" t="s">
        <v>6</v>
      </c>
      <c r="E1404" s="23">
        <v>0</v>
      </c>
      <c r="F1404" s="23">
        <v>7.6007665456336946E-3</v>
      </c>
      <c r="G1404" s="23">
        <v>1.9417929066735777E-2</v>
      </c>
      <c r="H1404" s="23">
        <v>1.7578980142107001E-2</v>
      </c>
      <c r="I1404" s="23">
        <v>3.4323016629243105E-3</v>
      </c>
      <c r="J1404" s="23">
        <v>8.5733644859812994</v>
      </c>
      <c r="K1404" s="23">
        <v>35.067301356298245</v>
      </c>
      <c r="L1404" s="23"/>
    </row>
    <row r="1405" spans="1:12" x14ac:dyDescent="0.2">
      <c r="A1405" s="103" t="str">
        <f t="shared" si="90"/>
        <v>2015_2_2_f9_4</v>
      </c>
      <c r="B1405" s="23" t="s">
        <v>72</v>
      </c>
      <c r="C1405" s="23">
        <v>2</v>
      </c>
      <c r="D1405" s="23" t="s">
        <v>7</v>
      </c>
      <c r="E1405" s="23">
        <v>0</v>
      </c>
      <c r="F1405" s="23">
        <v>1.6836451895380671E-2</v>
      </c>
      <c r="G1405" s="23">
        <v>1.1945311466897859E-2</v>
      </c>
      <c r="H1405" s="23">
        <v>2.5787964621550339E-4</v>
      </c>
      <c r="I1405" s="23">
        <v>0</v>
      </c>
      <c r="J1405" s="23">
        <v>7.3490654205607395</v>
      </c>
      <c r="K1405" s="23">
        <v>-57.089449220556773</v>
      </c>
      <c r="L1405" s="23"/>
    </row>
    <row r="1406" spans="1:12" x14ac:dyDescent="0.2">
      <c r="A1406" s="103" t="str">
        <f t="shared" si="90"/>
        <v>2015_2_2_InEI</v>
      </c>
      <c r="B1406" s="23" t="s">
        <v>72</v>
      </c>
      <c r="C1406" s="23">
        <v>2</v>
      </c>
      <c r="D1406" s="23" t="s">
        <v>107</v>
      </c>
      <c r="E1406" s="23">
        <v>1.789494038665529E-6</v>
      </c>
      <c r="F1406" s="23">
        <v>9.6867115476555556E-5</v>
      </c>
      <c r="G1406" s="23">
        <v>8.9121975865696207E-4</v>
      </c>
      <c r="H1406" s="23">
        <v>8.0870751139304418E-5</v>
      </c>
      <c r="I1406" s="23">
        <v>1.2572102423806994E-4</v>
      </c>
      <c r="J1406" s="23">
        <v>9.5250909313331036</v>
      </c>
      <c r="K1406" s="23">
        <v>19.37926198132444</v>
      </c>
      <c r="L1406" s="23"/>
    </row>
    <row r="1407" spans="1:12" x14ac:dyDescent="0.2">
      <c r="A1407" s="103" t="str">
        <f t="shared" si="90"/>
        <v>2015_2_2_InIN</v>
      </c>
      <c r="B1407" s="23" t="s">
        <v>72</v>
      </c>
      <c r="C1407" s="23">
        <v>2</v>
      </c>
      <c r="D1407" s="23" t="s">
        <v>113</v>
      </c>
      <c r="E1407" s="23">
        <v>0</v>
      </c>
      <c r="F1407" s="23">
        <v>1.5867597353206296E-4</v>
      </c>
      <c r="G1407" s="23">
        <v>1.9400318651297506E-4</v>
      </c>
      <c r="H1407" s="23">
        <v>9.4377609762197855E-5</v>
      </c>
      <c r="I1407" s="23">
        <v>1.1339558036728774E-5</v>
      </c>
      <c r="J1407" s="23">
        <v>8.0491597001429191</v>
      </c>
      <c r="K1407" s="23">
        <v>-9.0793152493521934</v>
      </c>
      <c r="L1407" s="23"/>
    </row>
    <row r="1408" spans="1:12" x14ac:dyDescent="0.2">
      <c r="A1408" s="103" t="str">
        <f t="shared" si="90"/>
        <v>2015_2_2_lagE</v>
      </c>
      <c r="B1408" s="23" t="s">
        <v>72</v>
      </c>
      <c r="C1408" s="23">
        <v>2</v>
      </c>
      <c r="D1408" s="23" t="s">
        <v>226</v>
      </c>
      <c r="E1408" s="23">
        <v>0</v>
      </c>
      <c r="F1408" s="23">
        <v>1.8678832533639257E-5</v>
      </c>
      <c r="G1408" s="23">
        <v>8.5567668740829531E-4</v>
      </c>
      <c r="H1408" s="23">
        <v>2.2943751509858245E-4</v>
      </c>
      <c r="I1408" s="23">
        <v>1.8631942184181558E-4</v>
      </c>
      <c r="J1408" s="23">
        <v>10.065090022775085</v>
      </c>
      <c r="K1408" s="23">
        <v>45.220672286073771</v>
      </c>
      <c r="L1408" s="23"/>
    </row>
    <row r="1409" spans="1:12" x14ac:dyDescent="0.2">
      <c r="A1409" s="103" t="str">
        <f t="shared" si="90"/>
        <v>2015_2_2_lagI</v>
      </c>
      <c r="B1409" s="23" t="s">
        <v>72</v>
      </c>
      <c r="C1409" s="23">
        <v>2</v>
      </c>
      <c r="D1409" s="23" t="s">
        <v>227</v>
      </c>
      <c r="E1409" s="23">
        <v>0</v>
      </c>
      <c r="F1409" s="23">
        <v>1.7976774346895573E-5</v>
      </c>
      <c r="G1409" s="23">
        <v>2.3036144502255426E-4</v>
      </c>
      <c r="H1409" s="23">
        <v>1.987185504377866E-4</v>
      </c>
      <c r="I1409" s="23">
        <v>1.1339558036728774E-5</v>
      </c>
      <c r="J1409" s="23">
        <v>8.0491597001429263</v>
      </c>
      <c r="K1409" s="23">
        <v>44.37664086907597</v>
      </c>
      <c r="L1409" s="23"/>
    </row>
    <row r="1410" spans="1:12" x14ac:dyDescent="0.2">
      <c r="A1410" s="103" t="str">
        <f t="shared" si="90"/>
        <v>2015_2_3_f12_3</v>
      </c>
      <c r="B1410" s="23" t="s">
        <v>72</v>
      </c>
      <c r="C1410" s="23">
        <v>3</v>
      </c>
      <c r="D1410" s="23" t="s">
        <v>3</v>
      </c>
      <c r="E1410" s="23">
        <v>0</v>
      </c>
      <c r="F1410" s="23">
        <v>0.50447850251492521</v>
      </c>
      <c r="G1410" s="23">
        <v>2.2981924697623066</v>
      </c>
      <c r="H1410" s="23">
        <v>0.562279947389419</v>
      </c>
      <c r="I1410" s="23">
        <v>0</v>
      </c>
      <c r="J1410" s="23">
        <v>152.77186797586648</v>
      </c>
      <c r="K1410" s="23">
        <v>1.7177500134302075</v>
      </c>
      <c r="L1410" s="23"/>
    </row>
    <row r="1411" spans="1:12" x14ac:dyDescent="0.2">
      <c r="A1411" s="103" t="str">
        <f t="shared" ref="A1411:A1474" si="91">CONCATENATE(B1411,"_",C1411,"_",D1411)</f>
        <v>2015_2_3_f4_1</v>
      </c>
      <c r="B1411" s="23" t="s">
        <v>72</v>
      </c>
      <c r="C1411" s="23">
        <v>3</v>
      </c>
      <c r="D1411" s="23" t="s">
        <v>43</v>
      </c>
      <c r="E1411" s="23">
        <v>0</v>
      </c>
      <c r="F1411" s="23">
        <v>0.22549897929614335</v>
      </c>
      <c r="G1411" s="23">
        <v>1.1480575868002993</v>
      </c>
      <c r="H1411" s="23">
        <v>0.62980520016642072</v>
      </c>
      <c r="I1411" s="23">
        <v>1.2186281286880112E-2</v>
      </c>
      <c r="J1411" s="23">
        <v>155.02803738317752</v>
      </c>
      <c r="K1411" s="23">
        <v>21.268596596601739</v>
      </c>
      <c r="L1411" s="23"/>
    </row>
    <row r="1412" spans="1:12" x14ac:dyDescent="0.2">
      <c r="A1412" s="103" t="str">
        <f t="shared" si="91"/>
        <v>2015_2_3_f4_2</v>
      </c>
      <c r="B1412" s="23" t="s">
        <v>72</v>
      </c>
      <c r="C1412" s="23">
        <v>3</v>
      </c>
      <c r="D1412" s="23" t="s">
        <v>44</v>
      </c>
      <c r="E1412" s="23">
        <v>0</v>
      </c>
      <c r="F1412" s="23">
        <v>0.17481470220588724</v>
      </c>
      <c r="G1412" s="23">
        <v>1.4914884680161333</v>
      </c>
      <c r="H1412" s="23">
        <v>0.83325004806872505</v>
      </c>
      <c r="I1412" s="23">
        <v>9.3105557930966178E-3</v>
      </c>
      <c r="J1412" s="23">
        <v>161.00177451792257</v>
      </c>
      <c r="K1412" s="23">
        <v>26.986577128774986</v>
      </c>
      <c r="L1412" s="23"/>
    </row>
    <row r="1413" spans="1:12" x14ac:dyDescent="0.2">
      <c r="A1413" s="103" t="str">
        <f t="shared" si="91"/>
        <v>2015_2_3_f4_3</v>
      </c>
      <c r="B1413" s="23" t="s">
        <v>72</v>
      </c>
      <c r="C1413" s="23">
        <v>3</v>
      </c>
      <c r="D1413" s="23" t="s">
        <v>100</v>
      </c>
      <c r="E1413" s="23">
        <v>0</v>
      </c>
      <c r="F1413" s="23">
        <v>0.15349817133011207</v>
      </c>
      <c r="G1413" s="23">
        <v>0.8981784980678027</v>
      </c>
      <c r="H1413" s="23">
        <v>1.813615235479596</v>
      </c>
      <c r="I1413" s="23">
        <v>0.47169299762851818</v>
      </c>
      <c r="J1413" s="23">
        <v>150.98682124689461</v>
      </c>
      <c r="K1413" s="23">
        <v>78.019623566511385</v>
      </c>
      <c r="L1413" s="23"/>
    </row>
    <row r="1414" spans="1:12" x14ac:dyDescent="0.2">
      <c r="A1414" s="103" t="str">
        <f t="shared" si="91"/>
        <v>2015_2_3_f4_4</v>
      </c>
      <c r="B1414" s="23" t="s">
        <v>72</v>
      </c>
      <c r="C1414" s="23">
        <v>3</v>
      </c>
      <c r="D1414" s="23" t="s">
        <v>102</v>
      </c>
      <c r="E1414" s="23">
        <v>9.1172429160322355E-3</v>
      </c>
      <c r="F1414" s="23">
        <v>0.83168129546517067</v>
      </c>
      <c r="G1414" s="23">
        <v>1.5271307673166974</v>
      </c>
      <c r="H1414" s="23">
        <v>0.38224757209610327</v>
      </c>
      <c r="I1414" s="23">
        <v>0</v>
      </c>
      <c r="J1414" s="23">
        <v>135.12700816278235</v>
      </c>
      <c r="K1414" s="23">
        <v>-17.00502294878801</v>
      </c>
      <c r="L1414" s="23"/>
    </row>
    <row r="1415" spans="1:12" x14ac:dyDescent="0.2">
      <c r="A1415" s="103" t="str">
        <f t="shared" si="91"/>
        <v>2015_2_3_f60_1</v>
      </c>
      <c r="B1415" s="23" t="s">
        <v>72</v>
      </c>
      <c r="C1415" s="23">
        <v>3</v>
      </c>
      <c r="D1415" s="23" t="s">
        <v>109</v>
      </c>
      <c r="E1415" s="23">
        <v>0</v>
      </c>
      <c r="F1415" s="23">
        <v>0.2608477034524665</v>
      </c>
      <c r="G1415" s="23">
        <v>1.9484669084592152</v>
      </c>
      <c r="H1415" s="23">
        <v>1.0798291655831114</v>
      </c>
      <c r="I1415" s="23">
        <v>7.5807142171858646E-2</v>
      </c>
      <c r="J1415" s="23">
        <v>152.77186797586648</v>
      </c>
      <c r="K1415" s="23">
        <v>28.844276473741676</v>
      </c>
      <c r="L1415" s="23"/>
    </row>
    <row r="1416" spans="1:12" x14ac:dyDescent="0.2">
      <c r="A1416" s="103" t="str">
        <f t="shared" si="91"/>
        <v>2015_2_3_f61_1</v>
      </c>
      <c r="B1416" s="23" t="s">
        <v>72</v>
      </c>
      <c r="C1416" s="23">
        <v>3</v>
      </c>
      <c r="D1416" s="23" t="s">
        <v>110</v>
      </c>
      <c r="E1416" s="23">
        <v>5.3685648529131547E-2</v>
      </c>
      <c r="F1416" s="23">
        <v>1.5924310652145444</v>
      </c>
      <c r="G1416" s="23">
        <v>1.34567985647592</v>
      </c>
      <c r="H1416" s="23">
        <v>2.9895643777620973E-3</v>
      </c>
      <c r="I1416" s="23">
        <v>0</v>
      </c>
      <c r="J1416" s="23">
        <v>142.34196143381041</v>
      </c>
      <c r="K1416" s="23">
        <v>-56.658897217820126</v>
      </c>
      <c r="L1416" s="23"/>
    </row>
    <row r="1417" spans="1:12" x14ac:dyDescent="0.2">
      <c r="A1417" s="103" t="str">
        <f t="shared" si="91"/>
        <v>2015_2_3_f61_2</v>
      </c>
      <c r="B1417" s="23" t="s">
        <v>72</v>
      </c>
      <c r="C1417" s="23">
        <v>3</v>
      </c>
      <c r="D1417" s="23" t="s">
        <v>111</v>
      </c>
      <c r="E1417" s="23">
        <v>0.10296356816578155</v>
      </c>
      <c r="F1417" s="23">
        <v>2.1160643638284151</v>
      </c>
      <c r="G1417" s="23">
        <v>0.7757582026031612</v>
      </c>
      <c r="H1417" s="23">
        <v>0</v>
      </c>
      <c r="I1417" s="23">
        <v>0</v>
      </c>
      <c r="J1417" s="23">
        <v>142.34196143381041</v>
      </c>
      <c r="K1417" s="23">
        <v>-77.534468098910324</v>
      </c>
      <c r="L1417" s="23"/>
    </row>
    <row r="1418" spans="1:12" x14ac:dyDescent="0.2">
      <c r="A1418" s="103" t="str">
        <f t="shared" si="91"/>
        <v>2015_2_3_f9_1</v>
      </c>
      <c r="B1418" s="23" t="s">
        <v>72</v>
      </c>
      <c r="C1418" s="23">
        <v>3</v>
      </c>
      <c r="D1418" s="23" t="s">
        <v>4</v>
      </c>
      <c r="E1418" s="23">
        <v>0</v>
      </c>
      <c r="F1418" s="23">
        <v>0.35149187888834732</v>
      </c>
      <c r="G1418" s="23">
        <v>1.3318451508877123</v>
      </c>
      <c r="H1418" s="23">
        <v>0.31311373765401623</v>
      </c>
      <c r="I1418" s="23">
        <v>0</v>
      </c>
      <c r="J1418" s="23">
        <v>154.24299065420553</v>
      </c>
      <c r="K1418" s="23">
        <v>-1.9223184393238613</v>
      </c>
      <c r="L1418" s="23"/>
    </row>
    <row r="1419" spans="1:12" x14ac:dyDescent="0.2">
      <c r="A1419" s="103" t="str">
        <f t="shared" si="91"/>
        <v>2015_2_3_f9_2</v>
      </c>
      <c r="B1419" s="23" t="s">
        <v>72</v>
      </c>
      <c r="C1419" s="23">
        <v>3</v>
      </c>
      <c r="D1419" s="23" t="s">
        <v>5</v>
      </c>
      <c r="E1419" s="23">
        <v>1.8375393797462948E-3</v>
      </c>
      <c r="F1419" s="23">
        <v>0.40955407730949356</v>
      </c>
      <c r="G1419" s="23">
        <v>1.709285463861512</v>
      </c>
      <c r="H1419" s="23">
        <v>0.35512323492539716</v>
      </c>
      <c r="I1419" s="23">
        <v>0</v>
      </c>
      <c r="J1419" s="23">
        <v>158.43168105997862</v>
      </c>
      <c r="K1419" s="23">
        <v>-2.3469550747033479</v>
      </c>
      <c r="L1419" s="23"/>
    </row>
    <row r="1420" spans="1:12" x14ac:dyDescent="0.2">
      <c r="A1420" s="103" t="str">
        <f t="shared" si="91"/>
        <v>2015_2_3_f9_3</v>
      </c>
      <c r="B1420" s="23" t="s">
        <v>72</v>
      </c>
      <c r="C1420" s="23">
        <v>3</v>
      </c>
      <c r="D1420" s="23" t="s">
        <v>6</v>
      </c>
      <c r="E1420" s="23">
        <v>3.9651138344251966E-3</v>
      </c>
      <c r="F1420" s="23">
        <v>0.22728333678228169</v>
      </c>
      <c r="G1420" s="23">
        <v>1.366848580749298</v>
      </c>
      <c r="H1420" s="23">
        <v>1.5797786329360257</v>
      </c>
      <c r="I1420" s="23">
        <v>0.15910923820399836</v>
      </c>
      <c r="J1420" s="23">
        <v>150.98682124689458</v>
      </c>
      <c r="K1420" s="23">
        <v>49.828920222089202</v>
      </c>
      <c r="L1420" s="23"/>
    </row>
    <row r="1421" spans="1:12" x14ac:dyDescent="0.2">
      <c r="A1421" s="103" t="str">
        <f t="shared" si="91"/>
        <v>2015_2_3_f9_4</v>
      </c>
      <c r="B1421" s="23" t="s">
        <v>72</v>
      </c>
      <c r="C1421" s="23">
        <v>3</v>
      </c>
      <c r="D1421" s="23" t="s">
        <v>7</v>
      </c>
      <c r="E1421" s="23">
        <v>1.6916106510194227E-2</v>
      </c>
      <c r="F1421" s="23">
        <v>1.3117179984910494</v>
      </c>
      <c r="G1421" s="23">
        <v>1.2701636025960108</v>
      </c>
      <c r="H1421" s="23">
        <v>0.19440290102454227</v>
      </c>
      <c r="I1421" s="23">
        <v>0</v>
      </c>
      <c r="J1421" s="23">
        <v>136.12700816278237</v>
      </c>
      <c r="K1421" s="23">
        <v>-41.21248244517917</v>
      </c>
      <c r="L1421" s="23"/>
    </row>
    <row r="1422" spans="1:12" x14ac:dyDescent="0.2">
      <c r="A1422" s="103" t="str">
        <f t="shared" si="91"/>
        <v>2015_2_3_InEI</v>
      </c>
      <c r="B1422" s="23" t="s">
        <v>72</v>
      </c>
      <c r="C1422" s="23">
        <v>3</v>
      </c>
      <c r="D1422" s="23" t="s">
        <v>107</v>
      </c>
      <c r="E1422" s="23">
        <v>2.3545564655275237E-5</v>
      </c>
      <c r="F1422" s="23">
        <v>1.3182430982379104E-2</v>
      </c>
      <c r="G1422" s="23">
        <v>5.4320349689898566E-2</v>
      </c>
      <c r="H1422" s="23">
        <v>1.3230000968303113E-2</v>
      </c>
      <c r="I1422" s="23">
        <v>0</v>
      </c>
      <c r="J1422" s="23">
        <v>156.13255765087283</v>
      </c>
      <c r="K1422" s="23">
        <v>5.9296482397217572E-4</v>
      </c>
      <c r="L1422" s="23"/>
    </row>
    <row r="1423" spans="1:12" x14ac:dyDescent="0.2">
      <c r="A1423" s="103" t="str">
        <f t="shared" si="91"/>
        <v>2015_2_3_InIN</v>
      </c>
      <c r="B1423" s="23" t="s">
        <v>72</v>
      </c>
      <c r="C1423" s="23">
        <v>3</v>
      </c>
      <c r="D1423" s="23" t="s">
        <v>113</v>
      </c>
      <c r="E1423" s="23">
        <v>2.4569990179235877E-4</v>
      </c>
      <c r="F1423" s="23">
        <v>5.1411309581606932E-2</v>
      </c>
      <c r="G1423" s="23">
        <v>8.2158969705698831E-2</v>
      </c>
      <c r="H1423" s="23">
        <v>5.7081730921429069E-2</v>
      </c>
      <c r="I1423" s="23">
        <v>4.885645472920354E-3</v>
      </c>
      <c r="J1423" s="23">
        <v>144.46241493195362</v>
      </c>
      <c r="K1423" s="23">
        <v>7.6361509064573925</v>
      </c>
      <c r="L1423" s="23"/>
    </row>
    <row r="1424" spans="1:12" x14ac:dyDescent="0.2">
      <c r="A1424" s="103" t="str">
        <f t="shared" si="91"/>
        <v>2015_2_3_lagE</v>
      </c>
      <c r="B1424" s="23" t="s">
        <v>72</v>
      </c>
      <c r="C1424" s="23">
        <v>3</v>
      </c>
      <c r="D1424" s="23" t="s">
        <v>226</v>
      </c>
      <c r="E1424" s="23">
        <v>0</v>
      </c>
      <c r="F1424" s="23">
        <v>6.9062705193932497E-3</v>
      </c>
      <c r="G1424" s="23">
        <v>4.763492071365899E-2</v>
      </c>
      <c r="H1424" s="23">
        <v>2.7008497897127663E-2</v>
      </c>
      <c r="I1424" s="23">
        <v>2.2089719785653672E-4</v>
      </c>
      <c r="J1424" s="23">
        <v>158.23108718604439</v>
      </c>
      <c r="K1424" s="23">
        <v>25.123975130900604</v>
      </c>
      <c r="L1424" s="23"/>
    </row>
    <row r="1425" spans="1:12" x14ac:dyDescent="0.2">
      <c r="A1425" s="103" t="str">
        <f t="shared" si="91"/>
        <v>2015_2_3_lagI</v>
      </c>
      <c r="B1425" s="23" t="s">
        <v>72</v>
      </c>
      <c r="C1425" s="23">
        <v>3</v>
      </c>
      <c r="D1425" s="23" t="s">
        <v>227</v>
      </c>
      <c r="E1425" s="23">
        <v>1.4470511292807422E-4</v>
      </c>
      <c r="F1425" s="23">
        <v>3.3714252710877628E-2</v>
      </c>
      <c r="G1425" s="23">
        <v>7.8246588299997075E-2</v>
      </c>
      <c r="H1425" s="23">
        <v>6.6072525148627451E-2</v>
      </c>
      <c r="I1425" s="23">
        <v>1.5859065464913988E-2</v>
      </c>
      <c r="J1425" s="23">
        <v>143.93240077637597</v>
      </c>
      <c r="K1425" s="23">
        <v>32.873600494355912</v>
      </c>
      <c r="L1425" s="23"/>
    </row>
    <row r="1426" spans="1:12" x14ac:dyDescent="0.2">
      <c r="A1426" s="103" t="str">
        <f t="shared" si="91"/>
        <v>2015_2_4_f12_3</v>
      </c>
      <c r="B1426" s="23" t="s">
        <v>72</v>
      </c>
      <c r="C1426" s="23">
        <v>4</v>
      </c>
      <c r="D1426" s="23" t="s">
        <v>3</v>
      </c>
      <c r="E1426" s="23">
        <v>0</v>
      </c>
      <c r="F1426" s="23">
        <v>8.4881498151563053E-2</v>
      </c>
      <c r="G1426" s="23">
        <v>0.60150388636457797</v>
      </c>
      <c r="H1426" s="23">
        <v>5.1922907378087572E-2</v>
      </c>
      <c r="I1426" s="23">
        <v>0</v>
      </c>
      <c r="J1426" s="23">
        <v>31.343416538507029</v>
      </c>
      <c r="K1426" s="23">
        <v>-4.4640688903704184</v>
      </c>
      <c r="L1426" s="23"/>
    </row>
    <row r="1427" spans="1:12" x14ac:dyDescent="0.2">
      <c r="A1427" s="103" t="str">
        <f t="shared" si="91"/>
        <v>2015_2_4_f4_1</v>
      </c>
      <c r="B1427" s="23" t="s">
        <v>72</v>
      </c>
      <c r="C1427" s="23">
        <v>4</v>
      </c>
      <c r="D1427" s="23" t="s">
        <v>43</v>
      </c>
      <c r="E1427" s="23">
        <v>0</v>
      </c>
      <c r="F1427" s="23">
        <v>0.1173697732434747</v>
      </c>
      <c r="G1427" s="23">
        <v>0.33877395740079075</v>
      </c>
      <c r="H1427" s="23">
        <v>0.14796174910273571</v>
      </c>
      <c r="I1427" s="23">
        <v>7.5245543628007258E-4</v>
      </c>
      <c r="J1427" s="23">
        <v>36.962616822429887</v>
      </c>
      <c r="K1427" s="23">
        <v>5.3065165991573409</v>
      </c>
      <c r="L1427" s="23"/>
    </row>
    <row r="1428" spans="1:12" x14ac:dyDescent="0.2">
      <c r="A1428" s="103" t="str">
        <f t="shared" si="91"/>
        <v>2015_2_4_f4_2</v>
      </c>
      <c r="B1428" s="23" t="s">
        <v>72</v>
      </c>
      <c r="C1428" s="23">
        <v>4</v>
      </c>
      <c r="D1428" s="23" t="s">
        <v>44</v>
      </c>
      <c r="E1428" s="23">
        <v>0</v>
      </c>
      <c r="F1428" s="23">
        <v>8.9717468502816769E-2</v>
      </c>
      <c r="G1428" s="23">
        <v>0.40376091216241788</v>
      </c>
      <c r="H1428" s="23">
        <v>9.117092514579235E-2</v>
      </c>
      <c r="I1428" s="23">
        <v>2.2528492378050179E-2</v>
      </c>
      <c r="J1428" s="23">
        <v>37.336874482432258</v>
      </c>
      <c r="K1428" s="23">
        <v>7.6601024506815758</v>
      </c>
      <c r="L1428" s="23"/>
    </row>
    <row r="1429" spans="1:12" x14ac:dyDescent="0.2">
      <c r="A1429" s="103" t="str">
        <f t="shared" si="91"/>
        <v>2015_2_4_f4_3</v>
      </c>
      <c r="B1429" s="23" t="s">
        <v>72</v>
      </c>
      <c r="C1429" s="23">
        <v>4</v>
      </c>
      <c r="D1429" s="23" t="s">
        <v>100</v>
      </c>
      <c r="E1429" s="23">
        <v>0</v>
      </c>
      <c r="F1429" s="23">
        <v>3.8830816351199483E-2</v>
      </c>
      <c r="G1429" s="23">
        <v>0.12698346338355188</v>
      </c>
      <c r="H1429" s="23">
        <v>0.64768787517941107</v>
      </c>
      <c r="I1429" s="23">
        <v>3.7387574221036016E-2</v>
      </c>
      <c r="J1429" s="23">
        <v>36.390145510469651</v>
      </c>
      <c r="K1429" s="23">
        <v>80.343220027475596</v>
      </c>
      <c r="L1429" s="23"/>
    </row>
    <row r="1430" spans="1:12" x14ac:dyDescent="0.2">
      <c r="A1430" s="103" t="str">
        <f t="shared" si="91"/>
        <v>2015_2_4_f4_4</v>
      </c>
      <c r="B1430" s="23" t="s">
        <v>72</v>
      </c>
      <c r="C1430" s="23">
        <v>4</v>
      </c>
      <c r="D1430" s="23" t="s">
        <v>102</v>
      </c>
      <c r="E1430" s="23">
        <v>9.208229657964126E-2</v>
      </c>
      <c r="F1430" s="23">
        <v>0.52721619442528755</v>
      </c>
      <c r="G1430" s="23">
        <v>0.44279567866168951</v>
      </c>
      <c r="H1430" s="23">
        <v>1.7057541174841356E-2</v>
      </c>
      <c r="I1430" s="23">
        <v>0</v>
      </c>
      <c r="J1430" s="23">
        <v>30.20322962261918</v>
      </c>
      <c r="K1430" s="23">
        <v>-64.33972530779161</v>
      </c>
      <c r="L1430" s="23"/>
    </row>
    <row r="1431" spans="1:12" x14ac:dyDescent="0.2">
      <c r="A1431" s="103" t="str">
        <f t="shared" si="91"/>
        <v>2015_2_4_f60_1</v>
      </c>
      <c r="B1431" s="23" t="s">
        <v>72</v>
      </c>
      <c r="C1431" s="23">
        <v>4</v>
      </c>
      <c r="D1431" s="23" t="s">
        <v>109</v>
      </c>
      <c r="E1431" s="23">
        <v>0</v>
      </c>
      <c r="F1431" s="23">
        <v>1.6136028923811616E-3</v>
      </c>
      <c r="G1431" s="23">
        <v>0.56896313859802805</v>
      </c>
      <c r="H1431" s="23">
        <v>0.19907653828491384</v>
      </c>
      <c r="I1431" s="23">
        <v>0</v>
      </c>
      <c r="J1431" s="23">
        <v>32.343416538507029</v>
      </c>
      <c r="K1431" s="23">
        <v>25.656089642101698</v>
      </c>
      <c r="L1431" s="23"/>
    </row>
    <row r="1432" spans="1:12" x14ac:dyDescent="0.2">
      <c r="A1432" s="103" t="str">
        <f t="shared" si="91"/>
        <v>2015_2_4_f61_1</v>
      </c>
      <c r="B1432" s="23" t="s">
        <v>72</v>
      </c>
      <c r="C1432" s="23">
        <v>4</v>
      </c>
      <c r="D1432" s="23" t="s">
        <v>110</v>
      </c>
      <c r="E1432" s="23">
        <v>1.0065289017832568E-3</v>
      </c>
      <c r="F1432" s="23">
        <v>0.91328720143232323</v>
      </c>
      <c r="G1432" s="23">
        <v>0.37403846120473166</v>
      </c>
      <c r="H1432" s="23">
        <v>7.4070635421695702E-2</v>
      </c>
      <c r="I1432" s="23">
        <v>0</v>
      </c>
      <c r="J1432" s="23">
        <v>32.249958594581791</v>
      </c>
      <c r="K1432" s="23">
        <v>-61.746027471988121</v>
      </c>
      <c r="L1432" s="23"/>
    </row>
    <row r="1433" spans="1:12" x14ac:dyDescent="0.2">
      <c r="A1433" s="103" t="str">
        <f t="shared" si="91"/>
        <v>2015_2_4_f61_2</v>
      </c>
      <c r="B1433" s="23" t="s">
        <v>72</v>
      </c>
      <c r="C1433" s="23">
        <v>4</v>
      </c>
      <c r="D1433" s="23" t="s">
        <v>111</v>
      </c>
      <c r="E1433" s="23">
        <v>7.4070635421695702E-2</v>
      </c>
      <c r="F1433" s="23">
        <v>0.77257012247637813</v>
      </c>
      <c r="G1433" s="23">
        <v>0.52640194725163814</v>
      </c>
      <c r="H1433" s="23">
        <v>0</v>
      </c>
      <c r="I1433" s="23">
        <v>0</v>
      </c>
      <c r="J1433" s="23">
        <v>33.249958594581791</v>
      </c>
      <c r="K1433" s="23">
        <v>-67.056282362272071</v>
      </c>
      <c r="L1433" s="23"/>
    </row>
    <row r="1434" spans="1:12" x14ac:dyDescent="0.2">
      <c r="A1434" s="103" t="str">
        <f t="shared" si="91"/>
        <v>2015_2_4_f9_1</v>
      </c>
      <c r="B1434" s="23" t="s">
        <v>72</v>
      </c>
      <c r="C1434" s="23">
        <v>4</v>
      </c>
      <c r="D1434" s="23" t="s">
        <v>4</v>
      </c>
      <c r="E1434" s="23">
        <v>0</v>
      </c>
      <c r="F1434" s="23">
        <v>7.522870727573247E-2</v>
      </c>
      <c r="G1434" s="23">
        <v>0.46653694041388255</v>
      </c>
      <c r="H1434" s="23">
        <v>6.3844742929946185E-2</v>
      </c>
      <c r="I1434" s="23">
        <v>0</v>
      </c>
      <c r="J1434" s="23">
        <v>37.009345794392509</v>
      </c>
      <c r="K1434" s="23">
        <v>-1.8797505000104247</v>
      </c>
      <c r="L1434" s="23"/>
    </row>
    <row r="1435" spans="1:12" x14ac:dyDescent="0.2">
      <c r="A1435" s="103" t="str">
        <f t="shared" si="91"/>
        <v>2015_2_4_f9_2</v>
      </c>
      <c r="B1435" s="23" t="s">
        <v>72</v>
      </c>
      <c r="C1435" s="23">
        <v>4</v>
      </c>
      <c r="D1435" s="23" t="s">
        <v>5</v>
      </c>
      <c r="E1435" s="23">
        <v>6.075326661988432E-4</v>
      </c>
      <c r="F1435" s="23">
        <v>0.13543582948970873</v>
      </c>
      <c r="G1435" s="23">
        <v>0.38022033216284679</v>
      </c>
      <c r="H1435" s="23">
        <v>9.2129169202720615E-2</v>
      </c>
      <c r="I1435" s="23">
        <v>0</v>
      </c>
      <c r="J1435" s="23">
        <v>37.430332426357495</v>
      </c>
      <c r="K1435" s="23">
        <v>-7.3179237116107725</v>
      </c>
      <c r="L1435" s="23"/>
    </row>
    <row r="1436" spans="1:12" x14ac:dyDescent="0.2">
      <c r="A1436" s="103" t="str">
        <f t="shared" si="91"/>
        <v>2015_2_4_f9_3</v>
      </c>
      <c r="B1436" s="23" t="s">
        <v>72</v>
      </c>
      <c r="C1436" s="23">
        <v>4</v>
      </c>
      <c r="D1436" s="23" t="s">
        <v>6</v>
      </c>
      <c r="E1436" s="23">
        <v>0</v>
      </c>
      <c r="F1436" s="23">
        <v>6.6790270239145818E-3</v>
      </c>
      <c r="G1436" s="23">
        <v>0.36133424571615874</v>
      </c>
      <c r="H1436" s="23">
        <v>0.48287645639512489</v>
      </c>
      <c r="I1436" s="23">
        <v>0</v>
      </c>
      <c r="J1436" s="23">
        <v>36.390145510469637</v>
      </c>
      <c r="K1436" s="23">
        <v>55.964646541825523</v>
      </c>
      <c r="L1436" s="23"/>
    </row>
    <row r="1437" spans="1:12" x14ac:dyDescent="0.2">
      <c r="A1437" s="103" t="str">
        <f t="shared" si="91"/>
        <v>2015_2_4_f9_4</v>
      </c>
      <c r="B1437" s="23" t="s">
        <v>72</v>
      </c>
      <c r="C1437" s="23">
        <v>4</v>
      </c>
      <c r="D1437" s="23" t="s">
        <v>7</v>
      </c>
      <c r="E1437" s="23">
        <v>9.208229657964126E-2</v>
      </c>
      <c r="F1437" s="23">
        <v>0.48440292830758225</v>
      </c>
      <c r="G1437" s="23">
        <v>0.40190496007030407</v>
      </c>
      <c r="H1437" s="23">
        <v>0.10076152588393195</v>
      </c>
      <c r="I1437" s="23">
        <v>0</v>
      </c>
      <c r="J1437" s="23">
        <v>30.203229622619176</v>
      </c>
      <c r="K1437" s="23">
        <v>-52.615956577615094</v>
      </c>
      <c r="L1437" s="23"/>
    </row>
    <row r="1438" spans="1:12" x14ac:dyDescent="0.2">
      <c r="A1438" s="103" t="str">
        <f t="shared" si="91"/>
        <v>2015_2_4_InEI</v>
      </c>
      <c r="B1438" s="23" t="s">
        <v>72</v>
      </c>
      <c r="C1438" s="23">
        <v>4</v>
      </c>
      <c r="D1438" s="23" t="s">
        <v>107</v>
      </c>
      <c r="E1438" s="23">
        <v>9.5355096030912363E-6</v>
      </c>
      <c r="F1438" s="23">
        <v>3.4198897488936417E-3</v>
      </c>
      <c r="G1438" s="23">
        <v>1.4338493731404339E-2</v>
      </c>
      <c r="H1438" s="23">
        <v>2.9070635341762689E-3</v>
      </c>
      <c r="I1438" s="23">
        <v>0</v>
      </c>
      <c r="J1438" s="23">
        <v>37.242967544595835</v>
      </c>
      <c r="K1438" s="23">
        <v>-2.5726611052953832</v>
      </c>
      <c r="L1438" s="23"/>
    </row>
    <row r="1439" spans="1:12" x14ac:dyDescent="0.2">
      <c r="A1439" s="103" t="str">
        <f t="shared" si="91"/>
        <v>2015_2_4_InIN</v>
      </c>
      <c r="B1439" s="23" t="s">
        <v>72</v>
      </c>
      <c r="C1439" s="23">
        <v>4</v>
      </c>
      <c r="D1439" s="23" t="s">
        <v>113</v>
      </c>
      <c r="E1439" s="23">
        <v>4.2819507302094273E-3</v>
      </c>
      <c r="F1439" s="23">
        <v>2.3081784129262532E-2</v>
      </c>
      <c r="G1439" s="23">
        <v>3.0646206576391586E-2</v>
      </c>
      <c r="H1439" s="23">
        <v>2.3385174440846025E-2</v>
      </c>
      <c r="I1439" s="23">
        <v>0</v>
      </c>
      <c r="J1439" s="23">
        <v>32.63329524893561</v>
      </c>
      <c r="K1439" s="23">
        <v>-10.148657029185493</v>
      </c>
      <c r="L1439" s="23"/>
    </row>
    <row r="1440" spans="1:12" x14ac:dyDescent="0.2">
      <c r="A1440" s="103" t="str">
        <f t="shared" si="91"/>
        <v>2015_2_4_lagE</v>
      </c>
      <c r="B1440" s="23" t="s">
        <v>72</v>
      </c>
      <c r="C1440" s="23">
        <v>4</v>
      </c>
      <c r="D1440" s="23" t="s">
        <v>226</v>
      </c>
      <c r="E1440" s="23">
        <v>0</v>
      </c>
      <c r="F1440" s="23">
        <v>3.6048367508668883E-3</v>
      </c>
      <c r="G1440" s="23">
        <v>1.3072362222188643E-2</v>
      </c>
      <c r="H1440" s="23">
        <v>3.591591796292311E-3</v>
      </c>
      <c r="I1440" s="23">
        <v>3.7546729653202505E-4</v>
      </c>
      <c r="J1440" s="23">
        <v>37.175649050564317</v>
      </c>
      <c r="K1440" s="23">
        <v>3.5733405198450856</v>
      </c>
      <c r="L1440" s="23"/>
    </row>
    <row r="1441" spans="1:12" x14ac:dyDescent="0.2">
      <c r="A1441" s="103" t="str">
        <f t="shared" si="91"/>
        <v>2015_2_4_lagI</v>
      </c>
      <c r="B1441" s="23" t="s">
        <v>72</v>
      </c>
      <c r="C1441" s="23">
        <v>4</v>
      </c>
      <c r="D1441" s="23" t="s">
        <v>227</v>
      </c>
      <c r="E1441" s="23">
        <v>4.2819507302094273E-3</v>
      </c>
      <c r="F1441" s="23">
        <v>2.7440459397827639E-2</v>
      </c>
      <c r="G1441" s="23">
        <v>2.2134555572776937E-2</v>
      </c>
      <c r="H1441" s="23">
        <v>2.6873966775435919E-2</v>
      </c>
      <c r="I1441" s="23">
        <v>6.6418340045965984E-4</v>
      </c>
      <c r="J1441" s="23">
        <v>32.633295248935617</v>
      </c>
      <c r="K1441" s="23">
        <v>-9.5853752376360077</v>
      </c>
      <c r="L1441" s="23"/>
    </row>
    <row r="1442" spans="1:12" x14ac:dyDescent="0.2">
      <c r="A1442" s="103" t="str">
        <f t="shared" si="91"/>
        <v>2015_2_5_f12_3</v>
      </c>
      <c r="B1442" s="23" t="s">
        <v>72</v>
      </c>
      <c r="C1442" s="23">
        <v>5</v>
      </c>
      <c r="D1442" s="23" t="s">
        <v>3</v>
      </c>
      <c r="E1442" s="23">
        <v>0</v>
      </c>
      <c r="F1442" s="23">
        <v>1.2517633020993124</v>
      </c>
      <c r="G1442" s="23">
        <v>4.2724206333173713</v>
      </c>
      <c r="H1442" s="23">
        <v>1.0088837929557677</v>
      </c>
      <c r="I1442" s="23">
        <v>7.194078912832072E-2</v>
      </c>
      <c r="J1442" s="23">
        <v>216.84455222997738</v>
      </c>
      <c r="K1442" s="23">
        <v>-1.4988312373041799</v>
      </c>
      <c r="L1442" s="23"/>
    </row>
    <row r="1443" spans="1:12" x14ac:dyDescent="0.2">
      <c r="A1443" s="103" t="str">
        <f t="shared" si="91"/>
        <v>2015_2_5_f4_1</v>
      </c>
      <c r="B1443" s="23" t="s">
        <v>72</v>
      </c>
      <c r="C1443" s="23">
        <v>5</v>
      </c>
      <c r="D1443" s="23" t="s">
        <v>43</v>
      </c>
      <c r="E1443" s="23">
        <v>6.0280616663779662E-3</v>
      </c>
      <c r="F1443" s="23">
        <v>0.25750391364246383</v>
      </c>
      <c r="G1443" s="23">
        <v>1.189157389135048</v>
      </c>
      <c r="H1443" s="23">
        <v>0.46671016057670989</v>
      </c>
      <c r="I1443" s="23">
        <v>7.8629002883225316E-3</v>
      </c>
      <c r="J1443" s="23">
        <v>218.8504672897196</v>
      </c>
      <c r="K1443" s="23">
        <v>11.045507938235923</v>
      </c>
      <c r="L1443" s="23"/>
    </row>
    <row r="1444" spans="1:12" x14ac:dyDescent="0.2">
      <c r="A1444" s="103" t="str">
        <f t="shared" si="91"/>
        <v>2015_2_5_f4_2</v>
      </c>
      <c r="B1444" s="23" t="s">
        <v>72</v>
      </c>
      <c r="C1444" s="23">
        <v>5</v>
      </c>
      <c r="D1444" s="23" t="s">
        <v>44</v>
      </c>
      <c r="E1444" s="23">
        <v>1.7888477687720058E-2</v>
      </c>
      <c r="F1444" s="23">
        <v>0.48596294043239535</v>
      </c>
      <c r="G1444" s="23">
        <v>2.1168481276274438</v>
      </c>
      <c r="H1444" s="23">
        <v>0.64461113085965482</v>
      </c>
      <c r="I1444" s="23">
        <v>1.1477931076079764E-2</v>
      </c>
      <c r="J1444" s="23">
        <v>232.0183840056784</v>
      </c>
      <c r="K1444" s="23">
        <v>4.4503053038590554</v>
      </c>
      <c r="L1444" s="23"/>
    </row>
    <row r="1445" spans="1:12" x14ac:dyDescent="0.2">
      <c r="A1445" s="103" t="str">
        <f t="shared" si="91"/>
        <v>2015_2_5_f4_3</v>
      </c>
      <c r="B1445" s="23" t="s">
        <v>72</v>
      </c>
      <c r="C1445" s="23">
        <v>5</v>
      </c>
      <c r="D1445" s="23" t="s">
        <v>100</v>
      </c>
      <c r="E1445" s="23">
        <v>5.3455966414126317E-2</v>
      </c>
      <c r="F1445" s="23">
        <v>6.6056190987758265E-2</v>
      </c>
      <c r="G1445" s="23">
        <v>1.7904788358275143</v>
      </c>
      <c r="H1445" s="23">
        <v>3.9951537317241312</v>
      </c>
      <c r="I1445" s="23">
        <v>0.32003820589311038</v>
      </c>
      <c r="J1445" s="23">
        <v>203.03146811782796</v>
      </c>
      <c r="K1445" s="23">
        <v>71.680817564142842</v>
      </c>
      <c r="L1445" s="23"/>
    </row>
    <row r="1446" spans="1:12" x14ac:dyDescent="0.2">
      <c r="A1446" s="103" t="str">
        <f t="shared" si="91"/>
        <v>2015_2_5_f4_4</v>
      </c>
      <c r="B1446" s="23" t="s">
        <v>72</v>
      </c>
      <c r="C1446" s="23">
        <v>5</v>
      </c>
      <c r="D1446" s="23" t="s">
        <v>102</v>
      </c>
      <c r="E1446" s="23">
        <v>0.49935009470048652</v>
      </c>
      <c r="F1446" s="23">
        <v>4.1034010611591247</v>
      </c>
      <c r="G1446" s="23">
        <v>8.4026366382644628</v>
      </c>
      <c r="H1446" s="23">
        <v>1.805902875514241</v>
      </c>
      <c r="I1446" s="23">
        <v>1.7825973929513128E-2</v>
      </c>
      <c r="J1446" s="23">
        <v>189.28380456642617</v>
      </c>
      <c r="K1446" s="23">
        <v>-21.987462271403079</v>
      </c>
      <c r="L1446" s="23"/>
    </row>
    <row r="1447" spans="1:12" x14ac:dyDescent="0.2">
      <c r="A1447" s="103" t="str">
        <f t="shared" si="91"/>
        <v>2015_2_5_f60_1</v>
      </c>
      <c r="B1447" s="23" t="s">
        <v>72</v>
      </c>
      <c r="C1447" s="23">
        <v>5</v>
      </c>
      <c r="D1447" s="23" t="s">
        <v>109</v>
      </c>
      <c r="E1447" s="23">
        <v>5.3455966414126317E-2</v>
      </c>
      <c r="F1447" s="23">
        <v>0.72474619843499721</v>
      </c>
      <c r="G1447" s="23">
        <v>3.5117661570050092</v>
      </c>
      <c r="H1447" s="23">
        <v>2.2906274997203249</v>
      </c>
      <c r="I1447" s="23">
        <v>7.142787289831104E-2</v>
      </c>
      <c r="J1447" s="23">
        <v>217.84455222997744</v>
      </c>
      <c r="K1447" s="23">
        <v>24.080267717396573</v>
      </c>
      <c r="L1447" s="23"/>
    </row>
    <row r="1448" spans="1:12" x14ac:dyDescent="0.2">
      <c r="A1448" s="103" t="str">
        <f t="shared" si="91"/>
        <v>2015_2_5_f61_1</v>
      </c>
      <c r="B1448" s="23" t="s">
        <v>72</v>
      </c>
      <c r="C1448" s="23">
        <v>5</v>
      </c>
      <c r="D1448" s="23" t="s">
        <v>110</v>
      </c>
      <c r="E1448" s="23">
        <v>0.91108115434287684</v>
      </c>
      <c r="F1448" s="23">
        <v>10.610388715618637</v>
      </c>
      <c r="G1448" s="23">
        <v>3.6518805257135152</v>
      </c>
      <c r="H1448" s="23">
        <v>0.51312808705017277</v>
      </c>
      <c r="I1448" s="23">
        <v>1.7825973929513128E-2</v>
      </c>
      <c r="J1448" s="23">
        <v>198.47072045427655</v>
      </c>
      <c r="K1448" s="23">
        <v>-75.67206189994252</v>
      </c>
      <c r="L1448" s="23"/>
    </row>
    <row r="1449" spans="1:12" x14ac:dyDescent="0.2">
      <c r="A1449" s="103" t="str">
        <f t="shared" si="91"/>
        <v>2015_2_5_f61_2</v>
      </c>
      <c r="B1449" s="23" t="s">
        <v>72</v>
      </c>
      <c r="C1449" s="23">
        <v>5</v>
      </c>
      <c r="D1449" s="23" t="s">
        <v>111</v>
      </c>
      <c r="E1449" s="23">
        <v>0.92132432131318009</v>
      </c>
      <c r="F1449" s="23">
        <v>11.503738475040876</v>
      </c>
      <c r="G1449" s="23">
        <v>3.0015649789028069</v>
      </c>
      <c r="H1449" s="23">
        <v>0.17304192817618005</v>
      </c>
      <c r="I1449" s="23">
        <v>1.7825973929513128E-2</v>
      </c>
      <c r="J1449" s="23">
        <v>200.47072045427649</v>
      </c>
      <c r="K1449" s="23">
        <v>-84.121638405029401</v>
      </c>
      <c r="L1449" s="23"/>
    </row>
    <row r="1450" spans="1:12" x14ac:dyDescent="0.2">
      <c r="A1450" s="103" t="str">
        <f t="shared" si="91"/>
        <v>2015_2_5_f9_1</v>
      </c>
      <c r="B1450" s="23" t="s">
        <v>72</v>
      </c>
      <c r="C1450" s="23">
        <v>5</v>
      </c>
      <c r="D1450" s="23" t="s">
        <v>4</v>
      </c>
      <c r="E1450" s="23">
        <v>6.0280616663779662E-3</v>
      </c>
      <c r="F1450" s="23">
        <v>0.37715792660321729</v>
      </c>
      <c r="G1450" s="23">
        <v>1.292807154154612</v>
      </c>
      <c r="H1450" s="23">
        <v>0.23993938913181076</v>
      </c>
      <c r="I1450" s="23">
        <v>6.0280616663779662E-3</v>
      </c>
      <c r="J1450" s="23">
        <v>216.03738317756995</v>
      </c>
      <c r="K1450" s="23">
        <v>-7.1395083726114947</v>
      </c>
      <c r="L1450" s="23"/>
    </row>
    <row r="1451" spans="1:12" x14ac:dyDescent="0.2">
      <c r="A1451" s="103" t="str">
        <f t="shared" si="91"/>
        <v>2015_2_5_f9_2</v>
      </c>
      <c r="B1451" s="23" t="s">
        <v>72</v>
      </c>
      <c r="C1451" s="23">
        <v>5</v>
      </c>
      <c r="D1451" s="23" t="s">
        <v>5</v>
      </c>
      <c r="E1451" s="23">
        <v>1.9126081212477318E-3</v>
      </c>
      <c r="F1451" s="23">
        <v>0.62540022320042976</v>
      </c>
      <c r="G1451" s="23">
        <v>2.3784950955124433</v>
      </c>
      <c r="H1451" s="23">
        <v>0.26549534129857155</v>
      </c>
      <c r="I1451" s="23">
        <v>0</v>
      </c>
      <c r="J1451" s="23">
        <v>231.39221578137924</v>
      </c>
      <c r="K1451" s="23">
        <v>-11.11881315583364</v>
      </c>
      <c r="L1451" s="23"/>
    </row>
    <row r="1452" spans="1:12" x14ac:dyDescent="0.2">
      <c r="A1452" s="103" t="str">
        <f t="shared" si="91"/>
        <v>2015_2_5_f9_3</v>
      </c>
      <c r="B1452" s="23" t="s">
        <v>72</v>
      </c>
      <c r="C1452" s="23">
        <v>5</v>
      </c>
      <c r="D1452" s="23" t="s">
        <v>6</v>
      </c>
      <c r="E1452" s="23">
        <v>0</v>
      </c>
      <c r="F1452" s="23">
        <v>9.4819057364000411E-2</v>
      </c>
      <c r="G1452" s="23">
        <v>2.9271815716502729</v>
      </c>
      <c r="H1452" s="23">
        <v>2.8538456559336862</v>
      </c>
      <c r="I1452" s="23">
        <v>0.24242471307042948</v>
      </c>
      <c r="J1452" s="23">
        <v>201.03146811782801</v>
      </c>
      <c r="K1452" s="23">
        <v>53.019489096857356</v>
      </c>
      <c r="L1452" s="23"/>
    </row>
    <row r="1453" spans="1:12" x14ac:dyDescent="0.2">
      <c r="A1453" s="103" t="str">
        <f t="shared" si="91"/>
        <v>2015_2_5_f9_4</v>
      </c>
      <c r="B1453" s="23" t="s">
        <v>72</v>
      </c>
      <c r="C1453" s="23">
        <v>5</v>
      </c>
      <c r="D1453" s="23" t="s">
        <v>7</v>
      </c>
      <c r="E1453" s="23">
        <v>0</v>
      </c>
      <c r="F1453" s="23">
        <v>6.2963547178489687</v>
      </c>
      <c r="G1453" s="23">
        <v>7.2817735316912557</v>
      </c>
      <c r="H1453" s="23">
        <v>0.90709564697074707</v>
      </c>
      <c r="I1453" s="23">
        <v>1.7825973929513128E-2</v>
      </c>
      <c r="J1453" s="23">
        <v>188.28380456642611</v>
      </c>
      <c r="K1453" s="23">
        <v>-36.913664166119261</v>
      </c>
      <c r="L1453" s="23"/>
    </row>
    <row r="1454" spans="1:12" x14ac:dyDescent="0.2">
      <c r="A1454" s="103" t="str">
        <f t="shared" si="91"/>
        <v>2015_2_5_InEI</v>
      </c>
      <c r="B1454" s="23" t="s">
        <v>72</v>
      </c>
      <c r="C1454" s="23">
        <v>5</v>
      </c>
      <c r="D1454" s="23" t="s">
        <v>107</v>
      </c>
      <c r="E1454" s="23">
        <v>9.3609301105491104E-5</v>
      </c>
      <c r="F1454" s="23">
        <v>1.2183925066824114E-2</v>
      </c>
      <c r="G1454" s="23">
        <v>4.3897789636560255E-2</v>
      </c>
      <c r="H1454" s="23">
        <v>6.019145890656317E-3</v>
      </c>
      <c r="I1454" s="23">
        <v>7.2085187036429163E-5</v>
      </c>
      <c r="J1454" s="23">
        <v>225.97875746106578</v>
      </c>
      <c r="K1454" s="23">
        <v>-9.9697620915634566</v>
      </c>
      <c r="L1454" s="23"/>
    </row>
    <row r="1455" spans="1:12" x14ac:dyDescent="0.2">
      <c r="A1455" s="103" t="str">
        <f t="shared" si="91"/>
        <v>2015_2_5_InIN</v>
      </c>
      <c r="B1455" s="23" t="s">
        <v>72</v>
      </c>
      <c r="C1455" s="23">
        <v>5</v>
      </c>
      <c r="D1455" s="23" t="s">
        <v>113</v>
      </c>
      <c r="E1455" s="23">
        <v>0</v>
      </c>
      <c r="F1455" s="23">
        <v>0.62009823191887614</v>
      </c>
      <c r="G1455" s="23">
        <v>0.93077865147635519</v>
      </c>
      <c r="H1455" s="23">
        <v>0.3434145991761558</v>
      </c>
      <c r="I1455" s="23">
        <v>2.4348993329540016E-2</v>
      </c>
      <c r="J1455" s="23">
        <v>194.01776169343606</v>
      </c>
      <c r="K1455" s="23">
        <v>-11.882666343551735</v>
      </c>
      <c r="L1455" s="23"/>
    </row>
    <row r="1456" spans="1:12" x14ac:dyDescent="0.2">
      <c r="A1456" s="103" t="str">
        <f t="shared" si="91"/>
        <v>2015_2_5_lagE</v>
      </c>
      <c r="B1456" s="23" t="s">
        <v>72</v>
      </c>
      <c r="C1456" s="23">
        <v>5</v>
      </c>
      <c r="D1456" s="23" t="s">
        <v>226</v>
      </c>
      <c r="E1456" s="23">
        <v>2.860004273380597E-4</v>
      </c>
      <c r="F1456" s="23">
        <v>8.9576360412679922E-3</v>
      </c>
      <c r="G1456" s="23">
        <v>4.0049783459985444E-2</v>
      </c>
      <c r="H1456" s="23">
        <v>1.2811380590349549E-2</v>
      </c>
      <c r="I1456" s="23">
        <v>2.0395167528135236E-4</v>
      </c>
      <c r="J1456" s="23">
        <v>226.71102171081941</v>
      </c>
      <c r="K1456" s="23">
        <v>5.9215550224263138</v>
      </c>
      <c r="L1456" s="23"/>
    </row>
    <row r="1457" spans="1:12" x14ac:dyDescent="0.2">
      <c r="A1457" s="103" t="str">
        <f t="shared" si="91"/>
        <v>2015_2_5_lagI</v>
      </c>
      <c r="B1457" s="23" t="s">
        <v>72</v>
      </c>
      <c r="C1457" s="23">
        <v>5</v>
      </c>
      <c r="D1457" s="23" t="s">
        <v>227</v>
      </c>
      <c r="E1457" s="23">
        <v>6.0782684279664906E-2</v>
      </c>
      <c r="F1457" s="23">
        <v>0.39072616880195044</v>
      </c>
      <c r="G1457" s="23">
        <v>0.95654297107567965</v>
      </c>
      <c r="H1457" s="23">
        <v>0.52835328755374222</v>
      </c>
      <c r="I1457" s="23">
        <v>3.0530869764274646E-2</v>
      </c>
      <c r="J1457" s="23">
        <v>195.64801116271471</v>
      </c>
      <c r="K1457" s="23">
        <v>3.9209964354388593</v>
      </c>
      <c r="L1457" s="23"/>
    </row>
    <row r="1458" spans="1:12" x14ac:dyDescent="0.2">
      <c r="A1458" s="103" t="str">
        <f t="shared" si="91"/>
        <v>2015_2_6_f12_3</v>
      </c>
      <c r="B1458" s="23" t="s">
        <v>72</v>
      </c>
      <c r="C1458" s="23">
        <v>6</v>
      </c>
      <c r="D1458" s="23" t="s">
        <v>3</v>
      </c>
      <c r="E1458" s="23">
        <v>0</v>
      </c>
      <c r="F1458" s="23">
        <v>8.7998077443668679E-2</v>
      </c>
      <c r="G1458" s="23">
        <v>0.48291506316597349</v>
      </c>
      <c r="H1458" s="23">
        <v>9.5964113937795276E-2</v>
      </c>
      <c r="I1458" s="23">
        <v>0</v>
      </c>
      <c r="J1458" s="23">
        <v>62.161161717733322</v>
      </c>
      <c r="K1458" s="23">
        <v>1.1945281443933162</v>
      </c>
      <c r="L1458" s="23"/>
    </row>
    <row r="1459" spans="1:12" x14ac:dyDescent="0.2">
      <c r="A1459" s="103" t="str">
        <f t="shared" si="91"/>
        <v>2015_2_6_f4_1</v>
      </c>
      <c r="B1459" s="23" t="s">
        <v>72</v>
      </c>
      <c r="C1459" s="23">
        <v>6</v>
      </c>
      <c r="D1459" s="23" t="s">
        <v>43</v>
      </c>
      <c r="E1459" s="23">
        <v>0</v>
      </c>
      <c r="F1459" s="23">
        <v>4.7480132294875757E-2</v>
      </c>
      <c r="G1459" s="23">
        <v>0.4560831845312775</v>
      </c>
      <c r="H1459" s="23">
        <v>0.29182967439466018</v>
      </c>
      <c r="I1459" s="23">
        <v>5.1026450880751674E-2</v>
      </c>
      <c r="J1459" s="23">
        <v>62.710280373831758</v>
      </c>
      <c r="K1459" s="23">
        <v>40.925624652620115</v>
      </c>
      <c r="L1459" s="23"/>
    </row>
    <row r="1460" spans="1:12" x14ac:dyDescent="0.2">
      <c r="A1460" s="103" t="str">
        <f t="shared" si="91"/>
        <v>2015_2_6_f4_2</v>
      </c>
      <c r="B1460" s="23" t="s">
        <v>72</v>
      </c>
      <c r="C1460" s="23">
        <v>6</v>
      </c>
      <c r="D1460" s="23" t="s">
        <v>44</v>
      </c>
      <c r="E1460" s="23">
        <v>0</v>
      </c>
      <c r="F1460" s="23">
        <v>8.4098625824181886E-2</v>
      </c>
      <c r="G1460" s="23">
        <v>0.41157951238922874</v>
      </c>
      <c r="H1460" s="23">
        <v>0.22467974478628971</v>
      </c>
      <c r="I1460" s="23">
        <v>3.0938519004273513E-2</v>
      </c>
      <c r="J1460" s="23">
        <v>63.285460783153873</v>
      </c>
      <c r="K1460" s="23">
        <v>26.947840616649728</v>
      </c>
      <c r="L1460" s="23"/>
    </row>
    <row r="1461" spans="1:12" x14ac:dyDescent="0.2">
      <c r="A1461" s="103" t="str">
        <f t="shared" si="91"/>
        <v>2015_2_6_f4_3</v>
      </c>
      <c r="B1461" s="23" t="s">
        <v>72</v>
      </c>
      <c r="C1461" s="23">
        <v>6</v>
      </c>
      <c r="D1461" s="23" t="s">
        <v>100</v>
      </c>
      <c r="E1461" s="23">
        <v>0</v>
      </c>
      <c r="F1461" s="23">
        <v>2.5489076697779937E-2</v>
      </c>
      <c r="G1461" s="23">
        <v>0.17723930382384331</v>
      </c>
      <c r="H1461" s="23">
        <v>0.39188969913109323</v>
      </c>
      <c r="I1461" s="23">
        <v>5.7851929944237088E-2</v>
      </c>
      <c r="J1461" s="23">
        <v>60.273311250443591</v>
      </c>
      <c r="K1461" s="23">
        <v>73.889140532236127</v>
      </c>
      <c r="L1461" s="23"/>
    </row>
    <row r="1462" spans="1:12" x14ac:dyDescent="0.2">
      <c r="A1462" s="103" t="str">
        <f t="shared" si="91"/>
        <v>2015_2_6_f4_4</v>
      </c>
      <c r="B1462" s="23" t="s">
        <v>72</v>
      </c>
      <c r="C1462" s="23">
        <v>6</v>
      </c>
      <c r="D1462" s="23" t="s">
        <v>102</v>
      </c>
      <c r="E1462" s="23">
        <v>0</v>
      </c>
      <c r="F1462" s="23">
        <v>8.7568014455143325E-2</v>
      </c>
      <c r="G1462" s="23">
        <v>0.21420907404828379</v>
      </c>
      <c r="H1462" s="23">
        <v>3.2773448739391961E-2</v>
      </c>
      <c r="I1462" s="23">
        <v>0</v>
      </c>
      <c r="J1462" s="23">
        <v>48.824713119602478</v>
      </c>
      <c r="K1462" s="23">
        <v>-16.378561567211321</v>
      </c>
      <c r="L1462" s="23"/>
    </row>
    <row r="1463" spans="1:12" x14ac:dyDescent="0.2">
      <c r="A1463" s="103" t="str">
        <f t="shared" si="91"/>
        <v>2015_2_6_f60_1</v>
      </c>
      <c r="B1463" s="23" t="s">
        <v>72</v>
      </c>
      <c r="C1463" s="23">
        <v>6</v>
      </c>
      <c r="D1463" s="23" t="s">
        <v>109</v>
      </c>
      <c r="E1463" s="23">
        <v>0</v>
      </c>
      <c r="F1463" s="23">
        <v>4.300300638476965E-2</v>
      </c>
      <c r="G1463" s="23">
        <v>0.46758692429806686</v>
      </c>
      <c r="H1463" s="23">
        <v>0.15818314391668548</v>
      </c>
      <c r="I1463" s="23">
        <v>0</v>
      </c>
      <c r="J1463" s="23">
        <v>63.161161717733314</v>
      </c>
      <c r="K1463" s="23">
        <v>17.222603885613751</v>
      </c>
      <c r="L1463" s="23"/>
    </row>
    <row r="1464" spans="1:12" x14ac:dyDescent="0.2">
      <c r="A1464" s="103" t="str">
        <f t="shared" si="91"/>
        <v>2015_2_6_f61_1</v>
      </c>
      <c r="B1464" s="23" t="s">
        <v>72</v>
      </c>
      <c r="C1464" s="23">
        <v>6</v>
      </c>
      <c r="D1464" s="23" t="s">
        <v>110</v>
      </c>
      <c r="E1464" s="23">
        <v>1.9484664143865606E-2</v>
      </c>
      <c r="F1464" s="23">
        <v>0.27518771862869834</v>
      </c>
      <c r="G1464" s="23">
        <v>5.7784477172445108E-2</v>
      </c>
      <c r="H1464" s="23">
        <v>2.1892524232183311E-2</v>
      </c>
      <c r="I1464" s="23">
        <v>0</v>
      </c>
      <c r="J1464" s="23">
        <v>51.936862652312762</v>
      </c>
      <c r="K1464" s="23">
        <v>-78.072660203951997</v>
      </c>
      <c r="L1464" s="23"/>
    </row>
    <row r="1465" spans="1:12" x14ac:dyDescent="0.2">
      <c r="A1465" s="103" t="str">
        <f t="shared" si="91"/>
        <v>2015_2_6_f61_2</v>
      </c>
      <c r="B1465" s="23" t="s">
        <v>72</v>
      </c>
      <c r="C1465" s="23">
        <v>6</v>
      </c>
      <c r="D1465" s="23" t="s">
        <v>111</v>
      </c>
      <c r="E1465" s="23">
        <v>4.9392802763025961E-3</v>
      </c>
      <c r="F1465" s="23">
        <v>0.30100397018317809</v>
      </c>
      <c r="G1465" s="23">
        <v>6.840613371771169E-2</v>
      </c>
      <c r="H1465" s="23">
        <v>0</v>
      </c>
      <c r="I1465" s="23">
        <v>0</v>
      </c>
      <c r="J1465" s="23">
        <v>51.936862652312762</v>
      </c>
      <c r="K1465" s="23">
        <v>-83.046091131976311</v>
      </c>
      <c r="L1465" s="23"/>
    </row>
    <row r="1466" spans="1:12" x14ac:dyDescent="0.2">
      <c r="A1466" s="103" t="str">
        <f t="shared" si="91"/>
        <v>2015_2_6_f9_1</v>
      </c>
      <c r="B1466" s="23" t="s">
        <v>72</v>
      </c>
      <c r="C1466" s="23">
        <v>6</v>
      </c>
      <c r="D1466" s="23" t="s">
        <v>4</v>
      </c>
      <c r="E1466" s="23">
        <v>0</v>
      </c>
      <c r="F1466" s="23">
        <v>8.5186438318242658E-2</v>
      </c>
      <c r="G1466" s="23">
        <v>0.55494041712062714</v>
      </c>
      <c r="H1466" s="23">
        <v>0.20743163064928419</v>
      </c>
      <c r="I1466" s="23">
        <v>0</v>
      </c>
      <c r="J1466" s="23">
        <v>62.822429906542034</v>
      </c>
      <c r="K1466" s="23">
        <v>14.423216136417386</v>
      </c>
      <c r="L1466" s="23"/>
    </row>
    <row r="1467" spans="1:12" x14ac:dyDescent="0.2">
      <c r="A1467" s="103" t="str">
        <f t="shared" si="91"/>
        <v>2015_2_6_f9_2</v>
      </c>
      <c r="B1467" s="23" t="s">
        <v>72</v>
      </c>
      <c r="C1467" s="23">
        <v>6</v>
      </c>
      <c r="D1467" s="23" t="s">
        <v>5</v>
      </c>
      <c r="E1467" s="23">
        <v>1.0007385348011232E-3</v>
      </c>
      <c r="F1467" s="23">
        <v>9.4187058923607583E-2</v>
      </c>
      <c r="G1467" s="23">
        <v>0.53230274774475883</v>
      </c>
      <c r="H1467" s="23">
        <v>0.12580733387040849</v>
      </c>
      <c r="I1467" s="23">
        <v>0</v>
      </c>
      <c r="J1467" s="23">
        <v>63.509759848574419</v>
      </c>
      <c r="K1467" s="23">
        <v>3.9318838802021556</v>
      </c>
      <c r="L1467" s="23"/>
    </row>
    <row r="1468" spans="1:12" x14ac:dyDescent="0.2">
      <c r="A1468" s="103" t="str">
        <f t="shared" si="91"/>
        <v>2015_2_6_f9_3</v>
      </c>
      <c r="B1468" s="23" t="s">
        <v>72</v>
      </c>
      <c r="C1468" s="23">
        <v>6</v>
      </c>
      <c r="D1468" s="23" t="s">
        <v>6</v>
      </c>
      <c r="E1468" s="23">
        <v>0</v>
      </c>
      <c r="F1468" s="23">
        <v>2.1258329946568795E-2</v>
      </c>
      <c r="G1468" s="23">
        <v>0.31406998150480342</v>
      </c>
      <c r="H1468" s="23">
        <v>0.2932925193557564</v>
      </c>
      <c r="I1468" s="23">
        <v>0</v>
      </c>
      <c r="J1468" s="23">
        <v>58.273311250443605</v>
      </c>
      <c r="K1468" s="23">
        <v>43.274765339847967</v>
      </c>
      <c r="L1468" s="23"/>
    </row>
    <row r="1469" spans="1:12" x14ac:dyDescent="0.2">
      <c r="A1469" s="103" t="str">
        <f t="shared" si="91"/>
        <v>2015_2_6_f9_4</v>
      </c>
      <c r="B1469" s="23" t="s">
        <v>72</v>
      </c>
      <c r="C1469" s="23">
        <v>6</v>
      </c>
      <c r="D1469" s="23" t="s">
        <v>7</v>
      </c>
      <c r="E1469" s="23">
        <v>0</v>
      </c>
      <c r="F1469" s="23">
        <v>0.17252937167540933</v>
      </c>
      <c r="G1469" s="23">
        <v>0.13124064405354868</v>
      </c>
      <c r="H1469" s="23">
        <v>3.0780521513861112E-2</v>
      </c>
      <c r="I1469" s="23">
        <v>0</v>
      </c>
      <c r="J1469" s="23">
        <v>48.824713119602485</v>
      </c>
      <c r="K1469" s="23">
        <v>-42.369936491438331</v>
      </c>
      <c r="L1469" s="23"/>
    </row>
    <row r="1470" spans="1:12" x14ac:dyDescent="0.2">
      <c r="A1470" s="103" t="str">
        <f t="shared" si="91"/>
        <v>2015_2_6_InEI</v>
      </c>
      <c r="B1470" s="23" t="s">
        <v>72</v>
      </c>
      <c r="C1470" s="23">
        <v>6</v>
      </c>
      <c r="D1470" s="23" t="s">
        <v>107</v>
      </c>
      <c r="E1470" s="23">
        <v>1.332378104059007E-5</v>
      </c>
      <c r="F1470" s="23">
        <v>3.0881043511279994E-3</v>
      </c>
      <c r="G1470" s="23">
        <v>1.9045892928381325E-2</v>
      </c>
      <c r="H1470" s="23">
        <v>5.641302112024466E-3</v>
      </c>
      <c r="I1470" s="23">
        <v>0</v>
      </c>
      <c r="J1470" s="23">
        <v>63.264100247656714</v>
      </c>
      <c r="K1470" s="23">
        <v>9.0920308758183896</v>
      </c>
      <c r="L1470" s="23"/>
    </row>
    <row r="1471" spans="1:12" x14ac:dyDescent="0.2">
      <c r="A1471" s="103" t="str">
        <f t="shared" si="91"/>
        <v>2015_2_6_InIN</v>
      </c>
      <c r="B1471" s="23" t="s">
        <v>72</v>
      </c>
      <c r="C1471" s="23">
        <v>6</v>
      </c>
      <c r="D1471" s="23" t="s">
        <v>113</v>
      </c>
      <c r="E1471" s="23">
        <v>0</v>
      </c>
      <c r="F1471" s="23">
        <v>2.9445235987534219E-3</v>
      </c>
      <c r="G1471" s="23">
        <v>6.5100671662186175E-3</v>
      </c>
      <c r="H1471" s="23">
        <v>4.4360296602695389E-3</v>
      </c>
      <c r="I1471" s="23">
        <v>0</v>
      </c>
      <c r="J1471" s="23">
        <v>54.252115243333357</v>
      </c>
      <c r="K1471" s="23">
        <v>10.737504991539479</v>
      </c>
      <c r="L1471" s="23"/>
    </row>
    <row r="1472" spans="1:12" x14ac:dyDescent="0.2">
      <c r="A1472" s="103" t="str">
        <f t="shared" si="91"/>
        <v>2015_2_6_lagE</v>
      </c>
      <c r="B1472" s="23" t="s">
        <v>72</v>
      </c>
      <c r="C1472" s="23">
        <v>6</v>
      </c>
      <c r="D1472" s="23" t="s">
        <v>226</v>
      </c>
      <c r="E1472" s="23">
        <v>0</v>
      </c>
      <c r="F1472" s="23">
        <v>2.4795676453904722E-3</v>
      </c>
      <c r="G1472" s="23">
        <v>1.5746175736150503E-2</v>
      </c>
      <c r="H1472" s="23">
        <v>7.9855614196416153E-3</v>
      </c>
      <c r="I1472" s="23">
        <v>1.5362350134775903E-3</v>
      </c>
      <c r="J1472" s="23">
        <v>63.102231357068469</v>
      </c>
      <c r="K1472" s="23">
        <v>30.916123946505568</v>
      </c>
      <c r="L1472" s="23"/>
    </row>
    <row r="1473" spans="1:12" x14ac:dyDescent="0.2">
      <c r="A1473" s="103" t="str">
        <f t="shared" si="91"/>
        <v>2015_2_6_lagI</v>
      </c>
      <c r="B1473" s="23" t="s">
        <v>72</v>
      </c>
      <c r="C1473" s="23">
        <v>6</v>
      </c>
      <c r="D1473" s="23" t="s">
        <v>227</v>
      </c>
      <c r="E1473" s="23">
        <v>0</v>
      </c>
      <c r="F1473" s="23">
        <v>1.8755611161530401E-3</v>
      </c>
      <c r="G1473" s="23">
        <v>5.8669710416090074E-3</v>
      </c>
      <c r="H1473" s="23">
        <v>5.6092197689876274E-3</v>
      </c>
      <c r="I1473" s="23">
        <v>9.6827517736118162E-4</v>
      </c>
      <c r="J1473" s="23">
        <v>55.462168924843056</v>
      </c>
      <c r="K1473" s="23">
        <v>39.596356671204909</v>
      </c>
      <c r="L1473" s="23"/>
    </row>
    <row r="1474" spans="1:12" x14ac:dyDescent="0.2">
      <c r="A1474" s="103" t="str">
        <f t="shared" si="91"/>
        <v>2015_2_7_f12_3</v>
      </c>
      <c r="B1474" s="23" t="s">
        <v>72</v>
      </c>
      <c r="C1474" s="23">
        <v>7</v>
      </c>
      <c r="D1474" s="23" t="s">
        <v>3</v>
      </c>
      <c r="E1474" s="23">
        <v>0</v>
      </c>
      <c r="F1474" s="23">
        <v>1.7177823310019498E-2</v>
      </c>
      <c r="G1474" s="23">
        <v>7.7104983414644085E-2</v>
      </c>
      <c r="H1474" s="23">
        <v>3.1424869264220908E-3</v>
      </c>
      <c r="I1474" s="23">
        <v>0</v>
      </c>
      <c r="J1474" s="23">
        <v>39.152803738317743</v>
      </c>
      <c r="K1474" s="23">
        <v>-14.406255149574292</v>
      </c>
      <c r="L1474" s="23"/>
    </row>
    <row r="1475" spans="1:12" x14ac:dyDescent="0.2">
      <c r="A1475" s="103" t="str">
        <f t="shared" ref="A1475:A1538" si="92">CONCATENATE(B1475,"_",C1475,"_",D1475)</f>
        <v>2015_2_7_f4_1</v>
      </c>
      <c r="B1475" s="23" t="s">
        <v>72</v>
      </c>
      <c r="C1475" s="23">
        <v>7</v>
      </c>
      <c r="D1475" s="23" t="s">
        <v>43</v>
      </c>
      <c r="E1475" s="23">
        <v>0</v>
      </c>
      <c r="F1475" s="23">
        <v>1.9317771579266025E-2</v>
      </c>
      <c r="G1475" s="23">
        <v>0.12199717991099396</v>
      </c>
      <c r="H1475" s="23">
        <v>5.0837365693665794E-2</v>
      </c>
      <c r="I1475" s="23">
        <v>9.8395528005815018E-4</v>
      </c>
      <c r="J1475" s="23">
        <v>38.598130841121488</v>
      </c>
      <c r="K1475" s="23">
        <v>17.338796201920498</v>
      </c>
      <c r="L1475" s="23"/>
    </row>
    <row r="1476" spans="1:12" x14ac:dyDescent="0.2">
      <c r="A1476" s="103" t="str">
        <f t="shared" si="92"/>
        <v>2015_2_7_f4_2</v>
      </c>
      <c r="B1476" s="23" t="s">
        <v>72</v>
      </c>
      <c r="C1476" s="23">
        <v>7</v>
      </c>
      <c r="D1476" s="23" t="s">
        <v>44</v>
      </c>
      <c r="E1476" s="23">
        <v>0</v>
      </c>
      <c r="F1476" s="23">
        <v>7.2113472219881986E-2</v>
      </c>
      <c r="G1476" s="23">
        <v>0.20997504188509483</v>
      </c>
      <c r="H1476" s="23">
        <v>0.10884149586744402</v>
      </c>
      <c r="I1476" s="23">
        <v>5.1284372893122352E-3</v>
      </c>
      <c r="J1476" s="23">
        <v>43.607476635513997</v>
      </c>
      <c r="K1476" s="23">
        <v>11.863122362628662</v>
      </c>
      <c r="L1476" s="23"/>
    </row>
    <row r="1477" spans="1:12" x14ac:dyDescent="0.2">
      <c r="A1477" s="103" t="str">
        <f t="shared" si="92"/>
        <v>2015_2_7_f4_3</v>
      </c>
      <c r="B1477" s="23" t="s">
        <v>72</v>
      </c>
      <c r="C1477" s="23">
        <v>7</v>
      </c>
      <c r="D1477" s="23" t="s">
        <v>100</v>
      </c>
      <c r="E1477" s="23">
        <v>0</v>
      </c>
      <c r="F1477" s="23">
        <v>1.2114734370047705E-2</v>
      </c>
      <c r="G1477" s="23">
        <v>3.7476739964411816E-2</v>
      </c>
      <c r="H1477" s="23">
        <v>3.9106363967220212E-2</v>
      </c>
      <c r="I1477" s="23">
        <v>0</v>
      </c>
      <c r="J1477" s="23">
        <v>36.405140186915858</v>
      </c>
      <c r="K1477" s="23">
        <v>30.430989203331404</v>
      </c>
      <c r="L1477" s="23"/>
    </row>
    <row r="1478" spans="1:12" x14ac:dyDescent="0.2">
      <c r="A1478" s="103" t="str">
        <f t="shared" si="92"/>
        <v>2015_2_7_f4_4</v>
      </c>
      <c r="B1478" s="23" t="s">
        <v>72</v>
      </c>
      <c r="C1478" s="23">
        <v>7</v>
      </c>
      <c r="D1478" s="23" t="s">
        <v>102</v>
      </c>
      <c r="E1478" s="23">
        <v>0</v>
      </c>
      <c r="F1478" s="23">
        <v>5.6712697431511765E-3</v>
      </c>
      <c r="G1478" s="23">
        <v>1.4195181225528769E-2</v>
      </c>
      <c r="H1478" s="23">
        <v>3.0768547290719206E-4</v>
      </c>
      <c r="I1478" s="23">
        <v>0</v>
      </c>
      <c r="J1478" s="23">
        <v>34.395794392523349</v>
      </c>
      <c r="K1478" s="23">
        <v>-26.586437966125015</v>
      </c>
      <c r="L1478" s="23"/>
    </row>
    <row r="1479" spans="1:12" x14ac:dyDescent="0.2">
      <c r="A1479" s="103" t="str">
        <f t="shared" si="92"/>
        <v>2015_2_7_f60_1</v>
      </c>
      <c r="B1479" s="23" t="s">
        <v>72</v>
      </c>
      <c r="C1479" s="23">
        <v>7</v>
      </c>
      <c r="D1479" s="23" t="s">
        <v>109</v>
      </c>
      <c r="E1479" s="23">
        <v>0</v>
      </c>
      <c r="F1479" s="23">
        <v>2.0695011710878605E-2</v>
      </c>
      <c r="G1479" s="23">
        <v>6.616464809690506E-2</v>
      </c>
      <c r="H1479" s="23">
        <v>1.0565633843301997E-2</v>
      </c>
      <c r="I1479" s="23">
        <v>0</v>
      </c>
      <c r="J1479" s="23">
        <v>39.152803738317722</v>
      </c>
      <c r="K1479" s="23">
        <v>-10.397071938888356</v>
      </c>
      <c r="L1479" s="23"/>
    </row>
    <row r="1480" spans="1:12" x14ac:dyDescent="0.2">
      <c r="A1480" s="103" t="str">
        <f t="shared" si="92"/>
        <v>2015_2_7_f61_1</v>
      </c>
      <c r="B1480" s="23" t="s">
        <v>72</v>
      </c>
      <c r="C1480" s="23">
        <v>7</v>
      </c>
      <c r="D1480" s="23" t="s">
        <v>110</v>
      </c>
      <c r="E1480" s="23">
        <v>1.0256182430239737E-4</v>
      </c>
      <c r="F1480" s="23">
        <v>8.9162842146072226E-3</v>
      </c>
      <c r="G1480" s="23">
        <v>1.3059018342774458E-2</v>
      </c>
      <c r="H1480" s="23">
        <v>0</v>
      </c>
      <c r="I1480" s="23">
        <v>0</v>
      </c>
      <c r="J1480" s="23">
        <v>35.648130841121471</v>
      </c>
      <c r="K1480" s="23">
        <v>-41.314720054079089</v>
      </c>
      <c r="L1480" s="23"/>
    </row>
    <row r="1481" spans="1:12" x14ac:dyDescent="0.2">
      <c r="A1481" s="103" t="str">
        <f t="shared" si="92"/>
        <v>2015_2_7_f61_2</v>
      </c>
      <c r="B1481" s="23" t="s">
        <v>72</v>
      </c>
      <c r="C1481" s="23">
        <v>7</v>
      </c>
      <c r="D1481" s="23" t="s">
        <v>111</v>
      </c>
      <c r="E1481" s="23">
        <v>0</v>
      </c>
      <c r="F1481" s="23">
        <v>1.2334664612422167E-2</v>
      </c>
      <c r="G1481" s="23">
        <v>9.7431997692619243E-3</v>
      </c>
      <c r="H1481" s="23">
        <v>0</v>
      </c>
      <c r="I1481" s="23">
        <v>0</v>
      </c>
      <c r="J1481" s="23">
        <v>36.648130841121478</v>
      </c>
      <c r="K1481" s="23">
        <v>-55.868921011468252</v>
      </c>
      <c r="L1481" s="23"/>
    </row>
    <row r="1482" spans="1:12" x14ac:dyDescent="0.2">
      <c r="A1482" s="103" t="str">
        <f t="shared" si="92"/>
        <v>2015_2_7_f9_1</v>
      </c>
      <c r="B1482" s="23" t="s">
        <v>72</v>
      </c>
      <c r="C1482" s="23">
        <v>7</v>
      </c>
      <c r="D1482" s="23" t="s">
        <v>4</v>
      </c>
      <c r="E1482" s="23">
        <v>0</v>
      </c>
      <c r="F1482" s="23">
        <v>2.3544667328248954E-2</v>
      </c>
      <c r="G1482" s="23">
        <v>0.14037956261099438</v>
      </c>
      <c r="H1482" s="23">
        <v>3.0195997804798685E-2</v>
      </c>
      <c r="I1482" s="23">
        <v>0</v>
      </c>
      <c r="J1482" s="23">
        <v>38.85046728971961</v>
      </c>
      <c r="K1482" s="23">
        <v>3.4263974207365289</v>
      </c>
      <c r="L1482" s="23"/>
    </row>
    <row r="1483" spans="1:12" x14ac:dyDescent="0.2">
      <c r="A1483" s="103" t="str">
        <f t="shared" si="92"/>
        <v>2015_2_7_f9_2</v>
      </c>
      <c r="B1483" s="23" t="s">
        <v>72</v>
      </c>
      <c r="C1483" s="23">
        <v>7</v>
      </c>
      <c r="D1483" s="23" t="s">
        <v>5</v>
      </c>
      <c r="E1483" s="23">
        <v>1.592036919799232E-3</v>
      </c>
      <c r="F1483" s="23">
        <v>6.2470516576196372E-2</v>
      </c>
      <c r="G1483" s="23">
        <v>0.2306965396693951</v>
      </c>
      <c r="H1483" s="23">
        <v>3.476110193124371E-2</v>
      </c>
      <c r="I1483" s="23">
        <v>0</v>
      </c>
      <c r="J1483" s="23">
        <v>41.112149532710255</v>
      </c>
      <c r="K1483" s="23">
        <v>-9.3752944263374722</v>
      </c>
      <c r="L1483" s="23"/>
    </row>
    <row r="1484" spans="1:12" x14ac:dyDescent="0.2">
      <c r="A1484" s="103" t="str">
        <f t="shared" si="92"/>
        <v>2015_2_7_f9_3</v>
      </c>
      <c r="B1484" s="23" t="s">
        <v>72</v>
      </c>
      <c r="C1484" s="23">
        <v>7</v>
      </c>
      <c r="D1484" s="23" t="s">
        <v>6</v>
      </c>
      <c r="E1484" s="23">
        <v>0</v>
      </c>
      <c r="F1484" s="23">
        <v>1.3315145740891911E-2</v>
      </c>
      <c r="G1484" s="23">
        <v>5.5319509931326324E-2</v>
      </c>
      <c r="H1484" s="23">
        <v>2.006318262946152E-2</v>
      </c>
      <c r="I1484" s="23">
        <v>0</v>
      </c>
      <c r="J1484" s="23">
        <v>36.405140186915865</v>
      </c>
      <c r="K1484" s="23">
        <v>7.607893290046297</v>
      </c>
      <c r="L1484" s="23"/>
    </row>
    <row r="1485" spans="1:12" x14ac:dyDescent="0.2">
      <c r="A1485" s="103" t="str">
        <f t="shared" si="92"/>
        <v>2015_2_7_f9_4</v>
      </c>
      <c r="B1485" s="23" t="s">
        <v>72</v>
      </c>
      <c r="C1485" s="23">
        <v>7</v>
      </c>
      <c r="D1485" s="23" t="s">
        <v>7</v>
      </c>
      <c r="E1485" s="23">
        <v>0</v>
      </c>
      <c r="F1485" s="23">
        <v>7.1496524525117853E-3</v>
      </c>
      <c r="G1485" s="23">
        <v>1.2819360340470541E-2</v>
      </c>
      <c r="H1485" s="23">
        <v>2.0512364860479475E-4</v>
      </c>
      <c r="I1485" s="23">
        <v>0</v>
      </c>
      <c r="J1485" s="23">
        <v>34.395794392523349</v>
      </c>
      <c r="K1485" s="23">
        <v>-34.422929695228419</v>
      </c>
      <c r="L1485" s="23"/>
    </row>
    <row r="1486" spans="1:12" x14ac:dyDescent="0.2">
      <c r="A1486" s="103" t="str">
        <f t="shared" si="92"/>
        <v>2015_2_7_InEI</v>
      </c>
      <c r="B1486" s="23" t="s">
        <v>72</v>
      </c>
      <c r="C1486" s="23">
        <v>7</v>
      </c>
      <c r="D1486" s="23" t="s">
        <v>107</v>
      </c>
      <c r="E1486" s="23">
        <v>1.6311820303900439E-5</v>
      </c>
      <c r="F1486" s="23">
        <v>7.9540414262768006E-4</v>
      </c>
      <c r="G1486" s="23">
        <v>4.3794467421213786E-3</v>
      </c>
      <c r="H1486" s="23">
        <v>5.1903861033915008E-4</v>
      </c>
      <c r="I1486" s="23">
        <v>0</v>
      </c>
      <c r="J1486" s="23">
        <v>40.240698447539714</v>
      </c>
      <c r="K1486" s="23">
        <v>-5.4111782725319415</v>
      </c>
      <c r="L1486" s="23"/>
    </row>
    <row r="1487" spans="1:12" x14ac:dyDescent="0.2">
      <c r="A1487" s="103" t="str">
        <f t="shared" si="92"/>
        <v>2015_2_7_InIN</v>
      </c>
      <c r="B1487" s="23" t="s">
        <v>72</v>
      </c>
      <c r="C1487" s="23">
        <v>7</v>
      </c>
      <c r="D1487" s="23" t="s">
        <v>113</v>
      </c>
      <c r="E1487" s="23">
        <v>0</v>
      </c>
      <c r="F1487" s="23">
        <v>6.4259526889352958E-5</v>
      </c>
      <c r="G1487" s="23">
        <v>2.5643967444506877E-4</v>
      </c>
      <c r="H1487" s="23">
        <v>5.8541148275248803E-5</v>
      </c>
      <c r="I1487" s="23">
        <v>0</v>
      </c>
      <c r="J1487" s="23">
        <v>35.70594351752078</v>
      </c>
      <c r="K1487" s="23">
        <v>-1.5078507917181652</v>
      </c>
      <c r="L1487" s="23"/>
    </row>
    <row r="1488" spans="1:12" x14ac:dyDescent="0.2">
      <c r="A1488" s="103" t="str">
        <f t="shared" si="92"/>
        <v>2015_2_7_lagE</v>
      </c>
      <c r="B1488" s="23" t="s">
        <v>72</v>
      </c>
      <c r="C1488" s="23">
        <v>7</v>
      </c>
      <c r="D1488" s="23" t="s">
        <v>226</v>
      </c>
      <c r="E1488" s="23">
        <v>0</v>
      </c>
      <c r="F1488" s="23">
        <v>1.2705706448688469E-3</v>
      </c>
      <c r="G1488" s="23">
        <v>3.7867789587815552E-3</v>
      </c>
      <c r="H1488" s="23">
        <v>2.0893532951679582E-3</v>
      </c>
      <c r="I1488" s="23">
        <v>3.1319067288918709E-5</v>
      </c>
      <c r="J1488" s="23">
        <v>41.530437861317182</v>
      </c>
      <c r="K1488" s="23">
        <v>12.279438388998871</v>
      </c>
      <c r="L1488" s="23"/>
    </row>
    <row r="1489" spans="1:12" x14ac:dyDescent="0.2">
      <c r="A1489" s="103" t="str">
        <f t="shared" si="92"/>
        <v>2015_2_7_lagI</v>
      </c>
      <c r="B1489" s="23" t="s">
        <v>72</v>
      </c>
      <c r="C1489" s="23">
        <v>7</v>
      </c>
      <c r="D1489" s="23" t="s">
        <v>227</v>
      </c>
      <c r="E1489" s="23">
        <v>0</v>
      </c>
      <c r="F1489" s="23">
        <v>6.4244540255263666E-5</v>
      </c>
      <c r="G1489" s="23">
        <v>1.5436649625977743E-4</v>
      </c>
      <c r="H1489" s="23">
        <v>1.6062931309462943E-4</v>
      </c>
      <c r="I1489" s="23">
        <v>0</v>
      </c>
      <c r="J1489" s="23">
        <v>35.70594351752078</v>
      </c>
      <c r="K1489" s="23">
        <v>25.415220964374928</v>
      </c>
      <c r="L1489" s="23"/>
    </row>
    <row r="1490" spans="1:12" x14ac:dyDescent="0.2">
      <c r="A1490" s="103" t="str">
        <f t="shared" si="92"/>
        <v>2015_2_8_f12_3</v>
      </c>
      <c r="B1490" s="23" t="s">
        <v>72</v>
      </c>
      <c r="C1490" s="23">
        <v>8</v>
      </c>
      <c r="D1490" s="23" t="s">
        <v>3</v>
      </c>
      <c r="E1490" s="23">
        <v>0</v>
      </c>
      <c r="F1490" s="23">
        <v>1.1444518251014574E-2</v>
      </c>
      <c r="G1490" s="23">
        <v>0.16399168858530003</v>
      </c>
      <c r="H1490" s="23">
        <v>7.465403766397144E-2</v>
      </c>
      <c r="I1490" s="23">
        <v>0</v>
      </c>
      <c r="J1490" s="23">
        <v>18.744859813084112</v>
      </c>
      <c r="K1490" s="23">
        <v>25.274684160215045</v>
      </c>
      <c r="L1490" s="23"/>
    </row>
    <row r="1491" spans="1:12" x14ac:dyDescent="0.2">
      <c r="A1491" s="103" t="str">
        <f t="shared" si="92"/>
        <v>2015_2_8_f4_1</v>
      </c>
      <c r="B1491" s="23" t="s">
        <v>72</v>
      </c>
      <c r="C1491" s="23">
        <v>8</v>
      </c>
      <c r="D1491" s="23" t="s">
        <v>43</v>
      </c>
      <c r="E1491" s="23">
        <v>0</v>
      </c>
      <c r="F1491" s="23">
        <v>0.11271322673547986</v>
      </c>
      <c r="G1491" s="23">
        <v>0.32544733702330031</v>
      </c>
      <c r="H1491" s="23">
        <v>0.11819799226499127</v>
      </c>
      <c r="I1491" s="23">
        <v>6.7960583509116713E-4</v>
      </c>
      <c r="J1491" s="23">
        <v>21.570093457943916</v>
      </c>
      <c r="K1491" s="23">
        <v>1.2286370429011666</v>
      </c>
      <c r="L1491" s="23"/>
    </row>
    <row r="1492" spans="1:12" x14ac:dyDescent="0.2">
      <c r="A1492" s="103" t="str">
        <f t="shared" si="92"/>
        <v>2015_2_8_f4_2</v>
      </c>
      <c r="B1492" s="23" t="s">
        <v>72</v>
      </c>
      <c r="C1492" s="23">
        <v>8</v>
      </c>
      <c r="D1492" s="23" t="s">
        <v>44</v>
      </c>
      <c r="E1492" s="23">
        <v>0</v>
      </c>
      <c r="F1492" s="23">
        <v>4.4180994906108759E-2</v>
      </c>
      <c r="G1492" s="23">
        <v>0.3131487370377552</v>
      </c>
      <c r="H1492" s="23">
        <v>6.4780144295921105E-2</v>
      </c>
      <c r="I1492" s="23">
        <v>0</v>
      </c>
      <c r="J1492" s="23">
        <v>21.719626168224288</v>
      </c>
      <c r="K1492" s="23">
        <v>4.8800444029674228</v>
      </c>
      <c r="L1492" s="23"/>
    </row>
    <row r="1493" spans="1:12" x14ac:dyDescent="0.2">
      <c r="A1493" s="103" t="str">
        <f t="shared" si="92"/>
        <v>2015_2_8_f4_3</v>
      </c>
      <c r="B1493" s="23" t="s">
        <v>72</v>
      </c>
      <c r="C1493" s="23">
        <v>8</v>
      </c>
      <c r="D1493" s="23" t="s">
        <v>100</v>
      </c>
      <c r="E1493" s="23">
        <v>0</v>
      </c>
      <c r="F1493" s="23">
        <v>2.3081270408721478E-2</v>
      </c>
      <c r="G1493" s="23">
        <v>0.1406173656920752</v>
      </c>
      <c r="H1493" s="23">
        <v>0.1182038880823489</v>
      </c>
      <c r="I1493" s="23">
        <v>0</v>
      </c>
      <c r="J1493" s="23">
        <v>21.782242990654201</v>
      </c>
      <c r="K1493" s="23">
        <v>33.743088306590842</v>
      </c>
      <c r="L1493" s="23"/>
    </row>
    <row r="1494" spans="1:12" x14ac:dyDescent="0.2">
      <c r="A1494" s="103" t="str">
        <f t="shared" si="92"/>
        <v>2015_2_8_f4_4</v>
      </c>
      <c r="B1494" s="23" t="s">
        <v>72</v>
      </c>
      <c r="C1494" s="23">
        <v>8</v>
      </c>
      <c r="D1494" s="23" t="s">
        <v>102</v>
      </c>
      <c r="E1494" s="23">
        <v>3.3795075574701971E-3</v>
      </c>
      <c r="F1494" s="23">
        <v>0.12043916591379458</v>
      </c>
      <c r="G1494" s="23">
        <v>8.6197885664564225E-2</v>
      </c>
      <c r="H1494" s="23">
        <v>2.5650000746219693E-2</v>
      </c>
      <c r="I1494" s="23">
        <v>0</v>
      </c>
      <c r="J1494" s="23">
        <v>18.632710280373836</v>
      </c>
      <c r="K1494" s="23">
        <v>-43.089770705415411</v>
      </c>
      <c r="L1494" s="23"/>
    </row>
    <row r="1495" spans="1:12" x14ac:dyDescent="0.2">
      <c r="A1495" s="103" t="str">
        <f t="shared" si="92"/>
        <v>2015_2_8_f60_1</v>
      </c>
      <c r="B1495" s="23" t="s">
        <v>72</v>
      </c>
      <c r="C1495" s="23">
        <v>8</v>
      </c>
      <c r="D1495" s="23" t="s">
        <v>109</v>
      </c>
      <c r="E1495" s="23">
        <v>0</v>
      </c>
      <c r="F1495" s="23">
        <v>6.7837724421912385E-4</v>
      </c>
      <c r="G1495" s="23">
        <v>0.16852678753342379</v>
      </c>
      <c r="H1495" s="23">
        <v>8.0885079722643083E-2</v>
      </c>
      <c r="I1495" s="23">
        <v>0</v>
      </c>
      <c r="J1495" s="23">
        <v>18.744859813084101</v>
      </c>
      <c r="K1495" s="23">
        <v>32.071104028342951</v>
      </c>
      <c r="L1495" s="23"/>
    </row>
    <row r="1496" spans="1:12" x14ac:dyDescent="0.2">
      <c r="A1496" s="103" t="str">
        <f t="shared" si="92"/>
        <v>2015_2_8_f61_1</v>
      </c>
      <c r="B1496" s="23" t="s">
        <v>72</v>
      </c>
      <c r="C1496" s="23">
        <v>8</v>
      </c>
      <c r="D1496" s="23" t="s">
        <v>110</v>
      </c>
      <c r="E1496" s="23">
        <v>3.1167688062116018E-4</v>
      </c>
      <c r="F1496" s="23">
        <v>9.293954683292209E-2</v>
      </c>
      <c r="G1496" s="23">
        <v>0.12111301965959184</v>
      </c>
      <c r="H1496" s="23">
        <v>2.1613993389534666E-2</v>
      </c>
      <c r="I1496" s="23">
        <v>0</v>
      </c>
      <c r="J1496" s="23">
        <v>18.670093457943914</v>
      </c>
      <c r="K1496" s="23">
        <v>-30.489636752812455</v>
      </c>
      <c r="L1496" s="23"/>
    </row>
    <row r="1497" spans="1:12" x14ac:dyDescent="0.2">
      <c r="A1497" s="103" t="str">
        <f t="shared" si="92"/>
        <v>2015_2_8_f61_2</v>
      </c>
      <c r="B1497" s="23" t="s">
        <v>72</v>
      </c>
      <c r="C1497" s="23">
        <v>8</v>
      </c>
      <c r="D1497" s="23" t="s">
        <v>111</v>
      </c>
      <c r="E1497" s="23">
        <v>2.4993500947004865E-2</v>
      </c>
      <c r="F1497" s="23">
        <v>0.14023668700664887</v>
      </c>
      <c r="G1497" s="23">
        <v>7.0748048809016029E-2</v>
      </c>
      <c r="H1497" s="23">
        <v>0</v>
      </c>
      <c r="I1497" s="23">
        <v>0</v>
      </c>
      <c r="J1497" s="23">
        <v>18.670093457943914</v>
      </c>
      <c r="K1497" s="23">
        <v>-80.61069169356162</v>
      </c>
      <c r="L1497" s="23"/>
    </row>
    <row r="1498" spans="1:12" x14ac:dyDescent="0.2">
      <c r="A1498" s="103" t="str">
        <f t="shared" si="92"/>
        <v>2015_2_8_f9_1</v>
      </c>
      <c r="B1498" s="23" t="s">
        <v>72</v>
      </c>
      <c r="C1498" s="23">
        <v>8</v>
      </c>
      <c r="D1498" s="23" t="s">
        <v>4</v>
      </c>
      <c r="E1498" s="23">
        <v>0</v>
      </c>
      <c r="F1498" s="23">
        <v>0.18290495069700882</v>
      </c>
      <c r="G1498" s="23">
        <v>0.32816576036366485</v>
      </c>
      <c r="H1498" s="23">
        <v>4.6647056633279955E-2</v>
      </c>
      <c r="I1498" s="23">
        <v>0</v>
      </c>
      <c r="J1498" s="23">
        <v>21.607476635514004</v>
      </c>
      <c r="K1498" s="23">
        <v>-24.431334620578212</v>
      </c>
      <c r="L1498" s="23"/>
    </row>
    <row r="1499" spans="1:12" x14ac:dyDescent="0.2">
      <c r="A1499" s="103" t="str">
        <f t="shared" si="92"/>
        <v>2015_2_8_f9_2</v>
      </c>
      <c r="B1499" s="23" t="s">
        <v>72</v>
      </c>
      <c r="C1499" s="23">
        <v>8</v>
      </c>
      <c r="D1499" s="23" t="s">
        <v>5</v>
      </c>
      <c r="E1499" s="23">
        <v>5.3550996070418882E-4</v>
      </c>
      <c r="F1499" s="23">
        <v>0.11227683846998816</v>
      </c>
      <c r="G1499" s="23">
        <v>0.28923388837998465</v>
      </c>
      <c r="H1499" s="23">
        <v>2.1134659350516571E-2</v>
      </c>
      <c r="I1499" s="23">
        <v>0</v>
      </c>
      <c r="J1499" s="23">
        <v>21.794392523364479</v>
      </c>
      <c r="K1499" s="23">
        <v>-21.79049193320747</v>
      </c>
      <c r="L1499" s="23"/>
    </row>
    <row r="1500" spans="1:12" x14ac:dyDescent="0.2">
      <c r="A1500" s="103" t="str">
        <f t="shared" si="92"/>
        <v>2015_2_8_f9_3</v>
      </c>
      <c r="B1500" s="23" t="s">
        <v>72</v>
      </c>
      <c r="C1500" s="23">
        <v>8</v>
      </c>
      <c r="D1500" s="23" t="s">
        <v>6</v>
      </c>
      <c r="E1500" s="23">
        <v>0</v>
      </c>
      <c r="F1500" s="23">
        <v>2.2742081786611919E-2</v>
      </c>
      <c r="G1500" s="23">
        <v>0.17284834472013758</v>
      </c>
      <c r="H1500" s="23">
        <v>8.6312097676396027E-2</v>
      </c>
      <c r="I1500" s="23">
        <v>0</v>
      </c>
      <c r="J1500" s="23">
        <v>21.782242990654197</v>
      </c>
      <c r="K1500" s="23">
        <v>22.550353557133864</v>
      </c>
      <c r="L1500" s="23"/>
    </row>
    <row r="1501" spans="1:12" x14ac:dyDescent="0.2">
      <c r="A1501" s="103" t="str">
        <f t="shared" si="92"/>
        <v>2015_2_8_f9_4</v>
      </c>
      <c r="B1501" s="23" t="s">
        <v>72</v>
      </c>
      <c r="C1501" s="23">
        <v>8</v>
      </c>
      <c r="D1501" s="23" t="s">
        <v>7</v>
      </c>
      <c r="E1501" s="23">
        <v>2.4993500947004865E-2</v>
      </c>
      <c r="F1501" s="23">
        <v>8.862955536759301E-2</v>
      </c>
      <c r="G1501" s="23">
        <v>9.6705179701852204E-2</v>
      </c>
      <c r="H1501" s="23">
        <v>2.5338323865598533E-2</v>
      </c>
      <c r="I1501" s="23">
        <v>0</v>
      </c>
      <c r="J1501" s="23">
        <v>18.632710280373828</v>
      </c>
      <c r="K1501" s="23">
        <v>-48.067164663794514</v>
      </c>
      <c r="L1501" s="23"/>
    </row>
    <row r="1502" spans="1:12" x14ac:dyDescent="0.2">
      <c r="A1502" s="103" t="str">
        <f t="shared" si="92"/>
        <v>2015_2_8_InEI</v>
      </c>
      <c r="B1502" s="23" t="s">
        <v>72</v>
      </c>
      <c r="C1502" s="23">
        <v>8</v>
      </c>
      <c r="D1502" s="23" t="s">
        <v>107</v>
      </c>
      <c r="E1502" s="23">
        <v>1.1598578237096873E-5</v>
      </c>
      <c r="F1502" s="23">
        <v>7.5203711061679395E-3</v>
      </c>
      <c r="G1502" s="23">
        <v>1.6786138899657372E-2</v>
      </c>
      <c r="H1502" s="23">
        <v>1.3741345541481739E-3</v>
      </c>
      <c r="I1502" s="23">
        <v>0</v>
      </c>
      <c r="J1502" s="23">
        <v>21.695579253911177</v>
      </c>
      <c r="K1502" s="23">
        <v>-24.012826265521827</v>
      </c>
      <c r="L1502" s="23"/>
    </row>
    <row r="1503" spans="1:12" x14ac:dyDescent="0.2">
      <c r="A1503" s="103" t="str">
        <f t="shared" si="92"/>
        <v>2015_2_8_InIN</v>
      </c>
      <c r="B1503" s="23" t="s">
        <v>72</v>
      </c>
      <c r="C1503" s="23">
        <v>8</v>
      </c>
      <c r="D1503" s="23" t="s">
        <v>113</v>
      </c>
      <c r="E1503" s="23">
        <v>4.8906408375345566E-4</v>
      </c>
      <c r="F1503" s="23">
        <v>2.1018408710344674E-3</v>
      </c>
      <c r="G1503" s="23">
        <v>5.2564190899637622E-3</v>
      </c>
      <c r="H1503" s="23">
        <v>2.1446250866035766E-3</v>
      </c>
      <c r="I1503" s="23">
        <v>0</v>
      </c>
      <c r="J1503" s="23">
        <v>20.366753725959661</v>
      </c>
      <c r="K1503" s="23">
        <v>-9.3609759181283625</v>
      </c>
      <c r="L1503" s="23"/>
    </row>
    <row r="1504" spans="1:12" x14ac:dyDescent="0.2">
      <c r="A1504" s="103" t="str">
        <f t="shared" si="92"/>
        <v>2015_2_8_lagE</v>
      </c>
      <c r="B1504" s="23" t="s">
        <v>72</v>
      </c>
      <c r="C1504" s="23">
        <v>8</v>
      </c>
      <c r="D1504" s="23" t="s">
        <v>226</v>
      </c>
      <c r="E1504" s="23">
        <v>0</v>
      </c>
      <c r="F1504" s="23">
        <v>3.7382560456847725E-3</v>
      </c>
      <c r="G1504" s="23">
        <v>1.717725778864717E-2</v>
      </c>
      <c r="H1504" s="23">
        <v>4.7231645947126344E-3</v>
      </c>
      <c r="I1504" s="23">
        <v>1.5183776345905714E-5</v>
      </c>
      <c r="J1504" s="23">
        <v>21.640575552661652</v>
      </c>
      <c r="K1504" s="23">
        <v>3.9575955214507226</v>
      </c>
      <c r="L1504" s="23"/>
    </row>
    <row r="1505" spans="1:12" x14ac:dyDescent="0.2">
      <c r="A1505" s="103" t="str">
        <f t="shared" si="92"/>
        <v>2015_2_8_lagI</v>
      </c>
      <c r="B1505" s="23" t="s">
        <v>72</v>
      </c>
      <c r="C1505" s="23">
        <v>8</v>
      </c>
      <c r="D1505" s="23" t="s">
        <v>227</v>
      </c>
      <c r="E1505" s="23">
        <v>1.3373736250028882E-5</v>
      </c>
      <c r="F1505" s="23">
        <v>2.9976929308982614E-3</v>
      </c>
      <c r="G1505" s="23">
        <v>4.2293162814207299E-3</v>
      </c>
      <c r="H1505" s="23">
        <v>2.7515661827862432E-3</v>
      </c>
      <c r="I1505" s="23">
        <v>0</v>
      </c>
      <c r="J1505" s="23">
        <v>20.366753725959668</v>
      </c>
      <c r="K1505" s="23">
        <v>-2.7309408507273361</v>
      </c>
      <c r="L1505" s="23"/>
    </row>
    <row r="1506" spans="1:12" x14ac:dyDescent="0.2">
      <c r="A1506" s="103" t="str">
        <f t="shared" si="92"/>
        <v>2015_4_1_f12_3</v>
      </c>
      <c r="B1506" s="23" t="s">
        <v>73</v>
      </c>
      <c r="C1506" s="23">
        <v>1</v>
      </c>
      <c r="D1506" s="23" t="s">
        <v>3</v>
      </c>
      <c r="E1506" s="23">
        <v>1.7034569301512332E-2</v>
      </c>
      <c r="F1506" s="23">
        <v>0.28348752801518018</v>
      </c>
      <c r="G1506" s="23">
        <v>0.76034200650020012</v>
      </c>
      <c r="H1506" s="23">
        <v>0.1900962713334074</v>
      </c>
      <c r="I1506" s="23">
        <v>0</v>
      </c>
      <c r="J1506" s="23">
        <v>52.644859813084089</v>
      </c>
      <c r="K1506" s="23">
        <v>-10.189003410238586</v>
      </c>
      <c r="L1506" s="23"/>
    </row>
    <row r="1507" spans="1:12" x14ac:dyDescent="0.2">
      <c r="A1507" s="103" t="str">
        <f t="shared" si="92"/>
        <v>2015_4_1_f4_1</v>
      </c>
      <c r="B1507" s="23" t="s">
        <v>73</v>
      </c>
      <c r="C1507" s="23">
        <v>1</v>
      </c>
      <c r="D1507" s="23" t="s">
        <v>43</v>
      </c>
      <c r="E1507" s="23">
        <v>6.5387535595124571E-2</v>
      </c>
      <c r="F1507" s="23">
        <v>0.61120815397491701</v>
      </c>
      <c r="G1507" s="23">
        <v>0.26248294105172137</v>
      </c>
      <c r="H1507" s="23">
        <v>9.0485680196726301E-2</v>
      </c>
      <c r="I1507" s="23">
        <v>0</v>
      </c>
      <c r="J1507" s="23">
        <v>50.803738317756981</v>
      </c>
      <c r="K1507" s="23">
        <v>-63.278955779897657</v>
      </c>
      <c r="L1507" s="23"/>
    </row>
    <row r="1508" spans="1:12" x14ac:dyDescent="0.2">
      <c r="A1508" s="103" t="str">
        <f t="shared" si="92"/>
        <v>2015_4_1_f4_2</v>
      </c>
      <c r="B1508" s="23" t="s">
        <v>73</v>
      </c>
      <c r="C1508" s="23">
        <v>1</v>
      </c>
      <c r="D1508" s="23" t="s">
        <v>44</v>
      </c>
      <c r="E1508" s="23">
        <v>1.614476336238203E-3</v>
      </c>
      <c r="F1508" s="23">
        <v>0.56077989643786541</v>
      </c>
      <c r="G1508" s="23">
        <v>0.55769088026352009</v>
      </c>
      <c r="H1508" s="23">
        <v>9.488236631090817E-2</v>
      </c>
      <c r="I1508" s="23">
        <v>1.724742302655603E-2</v>
      </c>
      <c r="J1508" s="23">
        <v>53.971962616822388</v>
      </c>
      <c r="K1508" s="23">
        <v>-35.272385241180906</v>
      </c>
      <c r="L1508" s="23"/>
    </row>
    <row r="1509" spans="1:12" x14ac:dyDescent="0.2">
      <c r="A1509" s="103" t="str">
        <f t="shared" si="92"/>
        <v>2015_4_1_f4_3</v>
      </c>
      <c r="B1509" s="23" t="s">
        <v>73</v>
      </c>
      <c r="C1509" s="23">
        <v>1</v>
      </c>
      <c r="D1509" s="23" t="s">
        <v>100</v>
      </c>
      <c r="E1509" s="23">
        <v>0</v>
      </c>
      <c r="F1509" s="23">
        <v>7.1603023347681857E-2</v>
      </c>
      <c r="G1509" s="23">
        <v>0.45469954920126349</v>
      </c>
      <c r="H1509" s="23">
        <v>0.59580202728406118</v>
      </c>
      <c r="I1509" s="23">
        <v>0.12691419806178289</v>
      </c>
      <c r="J1509" s="23">
        <v>53.392523364485967</v>
      </c>
      <c r="K1509" s="23">
        <v>62.291088122236715</v>
      </c>
      <c r="L1509" s="23"/>
    </row>
    <row r="1510" spans="1:12" x14ac:dyDescent="0.2">
      <c r="A1510" s="103" t="str">
        <f t="shared" si="92"/>
        <v>2015_4_1_f4_4</v>
      </c>
      <c r="B1510" s="23" t="s">
        <v>73</v>
      </c>
      <c r="C1510" s="23">
        <v>1</v>
      </c>
      <c r="D1510" s="23" t="s">
        <v>102</v>
      </c>
      <c r="E1510" s="23">
        <v>0.15203966140367739</v>
      </c>
      <c r="F1510" s="23">
        <v>0.67741217254404318</v>
      </c>
      <c r="G1510" s="23">
        <v>0.89215372542377414</v>
      </c>
      <c r="H1510" s="23">
        <v>9.7182968559160782E-2</v>
      </c>
      <c r="I1510" s="23">
        <v>0</v>
      </c>
      <c r="J1510" s="23">
        <v>44.887850467289695</v>
      </c>
      <c r="K1510" s="23">
        <v>-48.620744699680287</v>
      </c>
      <c r="L1510" s="23"/>
    </row>
    <row r="1511" spans="1:12" x14ac:dyDescent="0.2">
      <c r="A1511" s="103" t="str">
        <f t="shared" si="92"/>
        <v>2015_4_1_f60_1</v>
      </c>
      <c r="B1511" s="23" t="s">
        <v>73</v>
      </c>
      <c r="C1511" s="23">
        <v>1</v>
      </c>
      <c r="D1511" s="23" t="s">
        <v>109</v>
      </c>
      <c r="E1511" s="23">
        <v>0</v>
      </c>
      <c r="F1511" s="23">
        <v>0.15048854184627014</v>
      </c>
      <c r="G1511" s="23">
        <v>0.66103577944025549</v>
      </c>
      <c r="H1511" s="23">
        <v>0.24856192255302098</v>
      </c>
      <c r="I1511" s="23">
        <v>3.7931132466160804E-2</v>
      </c>
      <c r="J1511" s="23">
        <v>40.214953271028023</v>
      </c>
      <c r="K1511" s="23">
        <v>15.84088279406661</v>
      </c>
      <c r="L1511" s="23"/>
    </row>
    <row r="1512" spans="1:12" x14ac:dyDescent="0.2">
      <c r="A1512" s="103" t="str">
        <f t="shared" si="92"/>
        <v>2015_4_1_f61_1</v>
      </c>
      <c r="B1512" s="23" t="s">
        <v>73</v>
      </c>
      <c r="C1512" s="23">
        <v>1</v>
      </c>
      <c r="D1512" s="23" t="s">
        <v>110</v>
      </c>
      <c r="E1512" s="23">
        <v>0.21344642784628148</v>
      </c>
      <c r="F1512" s="23">
        <v>1.148565574837332</v>
      </c>
      <c r="G1512" s="23">
        <v>0.49236304872745218</v>
      </c>
      <c r="H1512" s="23">
        <v>3.5270161034211918E-3</v>
      </c>
      <c r="I1512" s="23">
        <v>0</v>
      </c>
      <c r="J1512" s="23">
        <v>36.626168224299043</v>
      </c>
      <c r="K1512" s="23">
        <v>-84.607872605977235</v>
      </c>
      <c r="L1512" s="23"/>
    </row>
    <row r="1513" spans="1:12" x14ac:dyDescent="0.2">
      <c r="A1513" s="103" t="str">
        <f t="shared" si="92"/>
        <v>2015_4_1_f61_2</v>
      </c>
      <c r="B1513" s="23" t="s">
        <v>73</v>
      </c>
      <c r="C1513" s="23">
        <v>1</v>
      </c>
      <c r="D1513" s="23" t="s">
        <v>111</v>
      </c>
      <c r="E1513" s="23">
        <v>7.3121548083100396E-2</v>
      </c>
      <c r="F1513" s="23">
        <v>1.2845644627964343</v>
      </c>
      <c r="G1513" s="23">
        <v>0.5002160566349515</v>
      </c>
      <c r="H1513" s="23">
        <v>0</v>
      </c>
      <c r="I1513" s="23">
        <v>0</v>
      </c>
      <c r="J1513" s="23">
        <v>36.626168224299036</v>
      </c>
      <c r="K1513" s="23">
        <v>-77.012001008039078</v>
      </c>
      <c r="L1513" s="23"/>
    </row>
    <row r="1514" spans="1:12" x14ac:dyDescent="0.2">
      <c r="A1514" s="103" t="str">
        <f t="shared" si="92"/>
        <v>2015_4_1_f9_1</v>
      </c>
      <c r="B1514" s="23" t="s">
        <v>73</v>
      </c>
      <c r="C1514" s="23">
        <v>1</v>
      </c>
      <c r="D1514" s="23" t="s">
        <v>4</v>
      </c>
      <c r="E1514" s="23">
        <v>1.5430840635831319E-2</v>
      </c>
      <c r="F1514" s="23">
        <v>0.49329605592259151</v>
      </c>
      <c r="G1514" s="23">
        <v>0.48106833130703475</v>
      </c>
      <c r="H1514" s="23">
        <v>1.6771597073712466E-2</v>
      </c>
      <c r="I1514" s="23">
        <v>0</v>
      </c>
      <c r="J1514" s="23">
        <v>49.635514018691566</v>
      </c>
      <c r="K1514" s="23">
        <v>-50.407596152516213</v>
      </c>
      <c r="L1514" s="23"/>
    </row>
    <row r="1515" spans="1:12" x14ac:dyDescent="0.2">
      <c r="A1515" s="103" t="str">
        <f t="shared" si="92"/>
        <v>2015_4_1_f9_2</v>
      </c>
      <c r="B1515" s="23" t="s">
        <v>73</v>
      </c>
      <c r="C1515" s="23">
        <v>1</v>
      </c>
      <c r="D1515" s="23" t="s">
        <v>5</v>
      </c>
      <c r="E1515" s="23">
        <v>1.0345030293043556E-2</v>
      </c>
      <c r="F1515" s="23">
        <v>0.38652800191164061</v>
      </c>
      <c r="G1515" s="23">
        <v>0.76597601583984698</v>
      </c>
      <c r="H1515" s="23">
        <v>4.323196176212335E-2</v>
      </c>
      <c r="I1515" s="23">
        <v>0</v>
      </c>
      <c r="J1515" s="23">
        <v>53.056074766355096</v>
      </c>
      <c r="K1515" s="23">
        <v>-30.179241508325767</v>
      </c>
      <c r="L1515" s="23"/>
    </row>
    <row r="1516" spans="1:12" x14ac:dyDescent="0.2">
      <c r="A1516" s="103" t="str">
        <f t="shared" si="92"/>
        <v>2015_4_1_f9_3</v>
      </c>
      <c r="B1516" s="23" t="s">
        <v>73</v>
      </c>
      <c r="C1516" s="23">
        <v>1</v>
      </c>
      <c r="D1516" s="23" t="s">
        <v>6</v>
      </c>
      <c r="E1516" s="23">
        <v>1.2910024399254753E-3</v>
      </c>
      <c r="F1516" s="23">
        <v>5.24512480225897E-2</v>
      </c>
      <c r="G1516" s="23">
        <v>0.70337086814466399</v>
      </c>
      <c r="H1516" s="23">
        <v>0.40075684750503981</v>
      </c>
      <c r="I1516" s="23">
        <v>7.1796460322019695E-2</v>
      </c>
      <c r="J1516" s="23">
        <v>51.476635514018668</v>
      </c>
      <c r="K1516" s="23">
        <v>39.792622188242426</v>
      </c>
      <c r="L1516" s="23"/>
    </row>
    <row r="1517" spans="1:12" x14ac:dyDescent="0.2">
      <c r="A1517" s="103" t="str">
        <f t="shared" si="92"/>
        <v>2015_4_1_f9_4</v>
      </c>
      <c r="B1517" s="23" t="s">
        <v>73</v>
      </c>
      <c r="C1517" s="23">
        <v>1</v>
      </c>
      <c r="D1517" s="23" t="s">
        <v>7</v>
      </c>
      <c r="E1517" s="23">
        <v>8.483841219718663E-2</v>
      </c>
      <c r="F1517" s="23">
        <v>0.77240194933411122</v>
      </c>
      <c r="G1517" s="23">
        <v>0.87700685376766252</v>
      </c>
      <c r="H1517" s="23">
        <v>8.3074904145476025E-2</v>
      </c>
      <c r="I1517" s="23">
        <v>0</v>
      </c>
      <c r="J1517" s="23">
        <v>43.803738317756967</v>
      </c>
      <c r="K1517" s="23">
        <v>-47.267562552180337</v>
      </c>
      <c r="L1517" s="23"/>
    </row>
    <row r="1518" spans="1:12" x14ac:dyDescent="0.2">
      <c r="A1518" s="103" t="str">
        <f t="shared" si="92"/>
        <v>2015_4_1_InEI</v>
      </c>
      <c r="B1518" s="23" t="s">
        <v>73</v>
      </c>
      <c r="C1518" s="23">
        <v>1</v>
      </c>
      <c r="D1518" s="23" t="s">
        <v>107</v>
      </c>
      <c r="E1518" s="23">
        <v>3.226036884513687E-4</v>
      </c>
      <c r="F1518" s="23">
        <v>2.0371048922980316E-2</v>
      </c>
      <c r="G1518" s="23">
        <v>2.8997787249110604E-2</v>
      </c>
      <c r="H1518" s="23">
        <v>1.5812087930282322E-3</v>
      </c>
      <c r="I1518" s="23">
        <v>0</v>
      </c>
      <c r="J1518" s="23">
        <v>51.492289309057625</v>
      </c>
      <c r="K1518" s="23">
        <v>-37.90529262135437</v>
      </c>
      <c r="L1518" s="23"/>
    </row>
    <row r="1519" spans="1:12" x14ac:dyDescent="0.2">
      <c r="A1519" s="103" t="str">
        <f t="shared" si="92"/>
        <v>2015_4_1_InIN</v>
      </c>
      <c r="B1519" s="23" t="s">
        <v>73</v>
      </c>
      <c r="C1519" s="23">
        <v>1</v>
      </c>
      <c r="D1519" s="23" t="s">
        <v>113</v>
      </c>
      <c r="E1519" s="23">
        <v>3.8173671675592676E-3</v>
      </c>
      <c r="F1519" s="23">
        <v>4.0685926288843731E-2</v>
      </c>
      <c r="G1519" s="23">
        <v>7.4259716416279417E-2</v>
      </c>
      <c r="H1519" s="23">
        <v>2.2868911257177056E-2</v>
      </c>
      <c r="I1519" s="23">
        <v>3.7592782348586685E-3</v>
      </c>
      <c r="J1519" s="23">
        <v>47.872818517900875</v>
      </c>
      <c r="K1519" s="23">
        <v>-12.334441820018229</v>
      </c>
      <c r="L1519" s="23"/>
    </row>
    <row r="1520" spans="1:12" x14ac:dyDescent="0.2">
      <c r="A1520" s="103" t="str">
        <f t="shared" si="92"/>
        <v>2015_4_1_lagE</v>
      </c>
      <c r="B1520" s="23" t="s">
        <v>73</v>
      </c>
      <c r="C1520" s="23">
        <v>1</v>
      </c>
      <c r="D1520" s="23" t="s">
        <v>226</v>
      </c>
      <c r="E1520" s="23">
        <v>1.4823711056968494E-3</v>
      </c>
      <c r="F1520" s="23">
        <v>2.815368729430956E-2</v>
      </c>
      <c r="G1520" s="23">
        <v>1.8507039365779951E-2</v>
      </c>
      <c r="H1520" s="23">
        <v>3.9426920959255707E-3</v>
      </c>
      <c r="I1520" s="23">
        <v>3.4472345400884019E-4</v>
      </c>
      <c r="J1520" s="23">
        <v>52.539358303319958</v>
      </c>
      <c r="K1520" s="23">
        <v>-50.516939138603391</v>
      </c>
      <c r="L1520" s="23"/>
    </row>
    <row r="1521" spans="1:12" x14ac:dyDescent="0.2">
      <c r="A1521" s="103" t="str">
        <f t="shared" si="92"/>
        <v>2015_4_1_lagI</v>
      </c>
      <c r="B1521" s="23" t="s">
        <v>73</v>
      </c>
      <c r="C1521" s="23">
        <v>1</v>
      </c>
      <c r="D1521" s="23" t="s">
        <v>227</v>
      </c>
      <c r="E1521" s="23">
        <v>7.8618740042428279E-3</v>
      </c>
      <c r="F1521" s="23">
        <v>3.4885863091459357E-2</v>
      </c>
      <c r="G1521" s="23">
        <v>6.516007871401594E-2</v>
      </c>
      <c r="H1521" s="23">
        <v>3.1652088686768443E-2</v>
      </c>
      <c r="I1521" s="23">
        <v>6.0293612375849383E-3</v>
      </c>
      <c r="J1521" s="23">
        <v>49.410762170234065</v>
      </c>
      <c r="K1521" s="23">
        <v>-4.7385361161226056</v>
      </c>
      <c r="L1521" s="23"/>
    </row>
    <row r="1522" spans="1:12" x14ac:dyDescent="0.2">
      <c r="A1522" s="103" t="str">
        <f t="shared" si="92"/>
        <v>2015_4_2_f12_3</v>
      </c>
      <c r="B1522" s="23" t="s">
        <v>73</v>
      </c>
      <c r="C1522" s="23">
        <v>2</v>
      </c>
      <c r="D1522" s="23" t="s">
        <v>3</v>
      </c>
      <c r="E1522" s="23">
        <v>9.6209596192770247E-4</v>
      </c>
      <c r="F1522" s="23">
        <v>1.7578980142107022E-2</v>
      </c>
      <c r="G1522" s="23">
        <v>3.6336608900066292E-2</v>
      </c>
      <c r="H1522" s="23">
        <v>8.3223385170794716E-3</v>
      </c>
      <c r="I1522" s="23">
        <v>0</v>
      </c>
      <c r="J1522" s="23">
        <v>11.429906542056072</v>
      </c>
      <c r="K1522" s="23">
        <v>-17.691185740043078</v>
      </c>
      <c r="L1522" s="23"/>
    </row>
    <row r="1523" spans="1:12" x14ac:dyDescent="0.2">
      <c r="A1523" s="103" t="str">
        <f t="shared" si="92"/>
        <v>2015_4_2_f4_1</v>
      </c>
      <c r="B1523" s="23" t="s">
        <v>73</v>
      </c>
      <c r="C1523" s="23">
        <v>2</v>
      </c>
      <c r="D1523" s="23" t="s">
        <v>43</v>
      </c>
      <c r="E1523" s="23">
        <v>2.777998125336929E-4</v>
      </c>
      <c r="F1523" s="23">
        <v>3.0557979378706222E-3</v>
      </c>
      <c r="G1523" s="23">
        <v>3.3522148707081464E-2</v>
      </c>
      <c r="H1523" s="23">
        <v>3.7292520288613878E-2</v>
      </c>
      <c r="I1523" s="23">
        <v>0</v>
      </c>
      <c r="J1523" s="23">
        <v>11.869158878504665</v>
      </c>
      <c r="K1523" s="23">
        <v>45.4240189335883</v>
      </c>
      <c r="L1523" s="23"/>
    </row>
    <row r="1524" spans="1:12" x14ac:dyDescent="0.2">
      <c r="A1524" s="103" t="str">
        <f t="shared" si="92"/>
        <v>2015_4_2_f4_2</v>
      </c>
      <c r="B1524" s="23" t="s">
        <v>73</v>
      </c>
      <c r="C1524" s="23">
        <v>2</v>
      </c>
      <c r="D1524" s="23" t="s">
        <v>44</v>
      </c>
      <c r="E1524" s="23">
        <v>2.4535247378774602E-4</v>
      </c>
      <c r="F1524" s="23">
        <v>3.6802871068161904E-3</v>
      </c>
      <c r="G1524" s="23">
        <v>4.1133056936941449E-2</v>
      </c>
      <c r="H1524" s="23">
        <v>3.716890272382431E-2</v>
      </c>
      <c r="I1524" s="23">
        <v>0</v>
      </c>
      <c r="J1524" s="23">
        <v>11.981308411214949</v>
      </c>
      <c r="K1524" s="23">
        <v>40.129969710742792</v>
      </c>
      <c r="L1524" s="23"/>
    </row>
    <row r="1525" spans="1:12" x14ac:dyDescent="0.2">
      <c r="A1525" s="103" t="str">
        <f t="shared" si="92"/>
        <v>2015_4_2_f4_3</v>
      </c>
      <c r="B1525" s="23" t="s">
        <v>73</v>
      </c>
      <c r="C1525" s="23">
        <v>2</v>
      </c>
      <c r="D1525" s="23" t="s">
        <v>100</v>
      </c>
      <c r="E1525" s="23">
        <v>0</v>
      </c>
      <c r="F1525" s="23">
        <v>1.2026199524096282E-3</v>
      </c>
      <c r="G1525" s="23">
        <v>1.5895312208733539E-2</v>
      </c>
      <c r="H1525" s="23">
        <v>4.2734755493290352E-2</v>
      </c>
      <c r="I1525" s="23">
        <v>2.6457638953011819E-3</v>
      </c>
      <c r="J1525" s="23">
        <v>11.26168224299065</v>
      </c>
      <c r="K1525" s="23">
        <v>74.94370005986795</v>
      </c>
      <c r="L1525" s="23"/>
    </row>
    <row r="1526" spans="1:12" x14ac:dyDescent="0.2">
      <c r="A1526" s="103" t="str">
        <f t="shared" si="92"/>
        <v>2015_4_2_f4_4</v>
      </c>
      <c r="B1526" s="23" t="s">
        <v>73</v>
      </c>
      <c r="C1526" s="23">
        <v>2</v>
      </c>
      <c r="D1526" s="23" t="s">
        <v>102</v>
      </c>
      <c r="E1526" s="23">
        <v>2.5787964621550339E-4</v>
      </c>
      <c r="F1526" s="23">
        <v>7.2364221854241345E-3</v>
      </c>
      <c r="G1526" s="23">
        <v>2.9934516617965725E-2</v>
      </c>
      <c r="H1526" s="23">
        <v>7.8059787122608023E-3</v>
      </c>
      <c r="I1526" s="23">
        <v>0</v>
      </c>
      <c r="J1526" s="23">
        <v>10.925233644859812</v>
      </c>
      <c r="K1526" s="23">
        <v>0.11892887286120786</v>
      </c>
      <c r="L1526" s="23"/>
    </row>
    <row r="1527" spans="1:12" x14ac:dyDescent="0.2">
      <c r="A1527" s="103" t="str">
        <f t="shared" si="92"/>
        <v>2015_4_2_f60_1</v>
      </c>
      <c r="B1527" s="23" t="s">
        <v>73</v>
      </c>
      <c r="C1527" s="23">
        <v>2</v>
      </c>
      <c r="D1527" s="23" t="s">
        <v>109</v>
      </c>
      <c r="E1527" s="23">
        <v>0</v>
      </c>
      <c r="F1527" s="23">
        <v>1.9241919238554049E-3</v>
      </c>
      <c r="G1527" s="23">
        <v>2.7344462602078023E-2</v>
      </c>
      <c r="H1527" s="23">
        <v>2.2241694611420587E-2</v>
      </c>
      <c r="I1527" s="23">
        <v>2.4052399048192562E-4</v>
      </c>
      <c r="J1527" s="23">
        <v>9.4766355140186853</v>
      </c>
      <c r="K1527" s="23">
        <v>40.189757991429595</v>
      </c>
      <c r="L1527" s="23"/>
    </row>
    <row r="1528" spans="1:12" x14ac:dyDescent="0.2">
      <c r="A1528" s="103" t="str">
        <f t="shared" si="92"/>
        <v>2015_4_2_f61_1</v>
      </c>
      <c r="B1528" s="23" t="s">
        <v>73</v>
      </c>
      <c r="C1528" s="23">
        <v>2</v>
      </c>
      <c r="D1528" s="23" t="s">
        <v>110</v>
      </c>
      <c r="E1528" s="23">
        <v>2.5787964621550339E-4</v>
      </c>
      <c r="F1528" s="23">
        <v>6.3820873951691455E-3</v>
      </c>
      <c r="G1528" s="23">
        <v>2.6839960863379676E-2</v>
      </c>
      <c r="H1528" s="23">
        <v>2.5787964621550339E-4</v>
      </c>
      <c r="I1528" s="23">
        <v>0</v>
      </c>
      <c r="J1528" s="23">
        <v>8.0841121495327091</v>
      </c>
      <c r="K1528" s="23">
        <v>-19.681086363870161</v>
      </c>
      <c r="L1528" s="23"/>
    </row>
    <row r="1529" spans="1:12" x14ac:dyDescent="0.2">
      <c r="A1529" s="103" t="str">
        <f t="shared" si="92"/>
        <v>2015_4_2_f61_2</v>
      </c>
      <c r="B1529" s="23" t="s">
        <v>73</v>
      </c>
      <c r="C1529" s="23">
        <v>2</v>
      </c>
      <c r="D1529" s="23" t="s">
        <v>111</v>
      </c>
      <c r="E1529" s="23">
        <v>5.1575929243100678E-4</v>
      </c>
      <c r="F1529" s="23">
        <v>9.1705195320404033E-3</v>
      </c>
      <c r="G1529" s="23">
        <v>2.0839139674627388E-2</v>
      </c>
      <c r="H1529" s="23">
        <v>6.3876406580755376E-3</v>
      </c>
      <c r="I1529" s="23">
        <v>0</v>
      </c>
      <c r="J1529" s="23">
        <v>9.0841121495327055</v>
      </c>
      <c r="K1529" s="23">
        <v>-10.333463402708853</v>
      </c>
      <c r="L1529" s="23"/>
    </row>
    <row r="1530" spans="1:12" x14ac:dyDescent="0.2">
      <c r="A1530" s="103" t="str">
        <f t="shared" si="92"/>
        <v>2015_4_2_f9_1</v>
      </c>
      <c r="B1530" s="23" t="s">
        <v>73</v>
      </c>
      <c r="C1530" s="23">
        <v>2</v>
      </c>
      <c r="D1530" s="23" t="s">
        <v>4</v>
      </c>
      <c r="E1530" s="23">
        <v>2.777998125336929E-4</v>
      </c>
      <c r="F1530" s="23">
        <v>2.519722005921864E-2</v>
      </c>
      <c r="G1530" s="23">
        <v>2.5419330398843455E-2</v>
      </c>
      <c r="H1530" s="23">
        <v>1.5873442435054567E-2</v>
      </c>
      <c r="I1530" s="23">
        <v>6.8248744153819501E-3</v>
      </c>
      <c r="J1530" s="23">
        <v>11.75700934579439</v>
      </c>
      <c r="K1530" s="23">
        <v>5.1232979168041224</v>
      </c>
      <c r="L1530" s="23"/>
    </row>
    <row r="1531" spans="1:12" x14ac:dyDescent="0.2">
      <c r="A1531" s="103" t="str">
        <f t="shared" si="92"/>
        <v>2015_4_2_f9_2</v>
      </c>
      <c r="B1531" s="23" t="s">
        <v>73</v>
      </c>
      <c r="C1531" s="23">
        <v>2</v>
      </c>
      <c r="D1531" s="23" t="s">
        <v>5</v>
      </c>
      <c r="E1531" s="23">
        <v>2.4535247378774602E-4</v>
      </c>
      <c r="F1531" s="23">
        <v>3.9622427461701804E-2</v>
      </c>
      <c r="G1531" s="23">
        <v>4.0887704463153672E-2</v>
      </c>
      <c r="H1531" s="23">
        <v>1.717467316514222E-3</v>
      </c>
      <c r="I1531" s="23">
        <v>0</v>
      </c>
      <c r="J1531" s="23">
        <v>12.03738317757009</v>
      </c>
      <c r="K1531" s="23">
        <v>-46.555463693566892</v>
      </c>
      <c r="L1531" s="23"/>
    </row>
    <row r="1532" spans="1:12" x14ac:dyDescent="0.2">
      <c r="A1532" s="103" t="str">
        <f t="shared" si="92"/>
        <v>2015_4_2_f9_3</v>
      </c>
      <c r="B1532" s="23" t="s">
        <v>73</v>
      </c>
      <c r="C1532" s="23">
        <v>2</v>
      </c>
      <c r="D1532" s="23" t="s">
        <v>6</v>
      </c>
      <c r="E1532" s="23">
        <v>2.4052399048192562E-4</v>
      </c>
      <c r="F1532" s="23">
        <v>5.648781767798673E-3</v>
      </c>
      <c r="G1532" s="23">
        <v>2.2898300786689023E-2</v>
      </c>
      <c r="H1532" s="23">
        <v>3.3450321014283142E-2</v>
      </c>
      <c r="I1532" s="23">
        <v>4.8104798096385124E-4</v>
      </c>
      <c r="J1532" s="23">
        <v>11.317757009345787</v>
      </c>
      <c r="K1532" s="23">
        <v>45.09414731959864</v>
      </c>
      <c r="L1532" s="23"/>
    </row>
    <row r="1533" spans="1:12" x14ac:dyDescent="0.2">
      <c r="A1533" s="103" t="str">
        <f t="shared" si="92"/>
        <v>2015_4_2_f9_4</v>
      </c>
      <c r="B1533" s="23" t="s">
        <v>73</v>
      </c>
      <c r="C1533" s="23">
        <v>2</v>
      </c>
      <c r="D1533" s="23" t="s">
        <v>7</v>
      </c>
      <c r="E1533" s="23">
        <v>5.1575929243100678E-4</v>
      </c>
      <c r="F1533" s="23">
        <v>5.9952679258458898E-3</v>
      </c>
      <c r="G1533" s="23">
        <v>2.5432729335007179E-2</v>
      </c>
      <c r="H1533" s="23">
        <v>6.7744601273987915E-3</v>
      </c>
      <c r="I1533" s="23">
        <v>0</v>
      </c>
      <c r="J1533" s="23">
        <v>9.8691588785046687</v>
      </c>
      <c r="K1533" s="23">
        <v>-0.65169939356995565</v>
      </c>
      <c r="L1533" s="23"/>
    </row>
    <row r="1534" spans="1:12" x14ac:dyDescent="0.2">
      <c r="A1534" s="103" t="str">
        <f t="shared" si="92"/>
        <v>2015_4_2_InEI</v>
      </c>
      <c r="B1534" s="23" t="s">
        <v>73</v>
      </c>
      <c r="C1534" s="23">
        <v>2</v>
      </c>
      <c r="D1534" s="23" t="s">
        <v>107</v>
      </c>
      <c r="E1534" s="23">
        <v>3.7749611140770483E-6</v>
      </c>
      <c r="F1534" s="23">
        <v>5.6121500497744283E-4</v>
      </c>
      <c r="G1534" s="23">
        <v>4.9413238098340866E-4</v>
      </c>
      <c r="H1534" s="23">
        <v>1.5810215326284369E-4</v>
      </c>
      <c r="I1534" s="23">
        <v>6.1102971411196639E-5</v>
      </c>
      <c r="J1534" s="23">
        <v>11.870885323856474</v>
      </c>
      <c r="K1534" s="23">
        <v>-22.565175003686821</v>
      </c>
      <c r="L1534" s="23"/>
    </row>
    <row r="1535" spans="1:12" x14ac:dyDescent="0.2">
      <c r="A1535" s="103" t="str">
        <f t="shared" si="92"/>
        <v>2015_4_2_InIN</v>
      </c>
      <c r="B1535" s="23" t="s">
        <v>73</v>
      </c>
      <c r="C1535" s="23">
        <v>2</v>
      </c>
      <c r="D1535" s="23" t="s">
        <v>113</v>
      </c>
      <c r="E1535" s="23">
        <v>4.0697876937785433E-6</v>
      </c>
      <c r="F1535" s="23">
        <v>4.8358776120847135E-5</v>
      </c>
      <c r="G1535" s="23">
        <v>3.0264677474916397E-4</v>
      </c>
      <c r="H1535" s="23">
        <v>2.5019292760010761E-4</v>
      </c>
      <c r="I1535" s="23">
        <v>2.4875117706371552E-6</v>
      </c>
      <c r="J1535" s="23">
        <v>10.73397465038275</v>
      </c>
      <c r="K1535" s="23">
        <v>32.68905156412643</v>
      </c>
      <c r="L1535" s="23"/>
    </row>
    <row r="1536" spans="1:12" x14ac:dyDescent="0.2">
      <c r="A1536" s="103" t="str">
        <f t="shared" si="92"/>
        <v>2015_4_2_lagE</v>
      </c>
      <c r="B1536" s="23" t="s">
        <v>73</v>
      </c>
      <c r="C1536" s="23">
        <v>2</v>
      </c>
      <c r="D1536" s="23" t="s">
        <v>226</v>
      </c>
      <c r="E1536" s="23">
        <v>3.7749611140770483E-6</v>
      </c>
      <c r="F1536" s="23">
        <v>4.868254840950965E-5</v>
      </c>
      <c r="G1536" s="23">
        <v>5.9548924911942826E-4</v>
      </c>
      <c r="H1536" s="23">
        <v>6.3256215321811119E-4</v>
      </c>
      <c r="I1536" s="23">
        <v>0</v>
      </c>
      <c r="J1536" s="23">
        <v>11.914709269729499</v>
      </c>
      <c r="K1536" s="23">
        <v>45.007861893190132</v>
      </c>
      <c r="L1536" s="23"/>
    </row>
    <row r="1537" spans="1:12" x14ac:dyDescent="0.2">
      <c r="A1537" s="103" t="str">
        <f t="shared" si="92"/>
        <v>2015_4_2_lagI</v>
      </c>
      <c r="B1537" s="23" t="s">
        <v>73</v>
      </c>
      <c r="C1537" s="23">
        <v>2</v>
      </c>
      <c r="D1537" s="23" t="s">
        <v>227</v>
      </c>
      <c r="E1537" s="23">
        <v>1.4130159042299829E-6</v>
      </c>
      <c r="F1537" s="23">
        <v>3.5730903828818976E-5</v>
      </c>
      <c r="G1537" s="23">
        <v>2.8391264858321767E-4</v>
      </c>
      <c r="H1537" s="23">
        <v>3.1638891583420255E-4</v>
      </c>
      <c r="I1537" s="23">
        <v>1.3681314738504354E-5</v>
      </c>
      <c r="J1537" s="23">
        <v>11.172315883303657</v>
      </c>
      <c r="K1537" s="23">
        <v>46.871762949196686</v>
      </c>
      <c r="L1537" s="23"/>
    </row>
    <row r="1538" spans="1:12" x14ac:dyDescent="0.2">
      <c r="A1538" s="103" t="str">
        <f t="shared" si="92"/>
        <v>2015_4_3_f12_3</v>
      </c>
      <c r="B1538" s="23" t="s">
        <v>73</v>
      </c>
      <c r="C1538" s="23">
        <v>3</v>
      </c>
      <c r="D1538" s="23" t="s">
        <v>3</v>
      </c>
      <c r="E1538" s="23">
        <v>5.9061336384070864E-2</v>
      </c>
      <c r="F1538" s="23">
        <v>1.2327243872574389</v>
      </c>
      <c r="G1538" s="23">
        <v>2.6357741377723816</v>
      </c>
      <c r="H1538" s="23">
        <v>0.29140108924903863</v>
      </c>
      <c r="I1538" s="23">
        <v>0</v>
      </c>
      <c r="J1538" s="23">
        <v>202.98130841121483</v>
      </c>
      <c r="K1538" s="23">
        <v>-25.111537726133022</v>
      </c>
      <c r="L1538" s="23"/>
    </row>
    <row r="1539" spans="1:12" x14ac:dyDescent="0.2">
      <c r="A1539" s="103" t="str">
        <f t="shared" ref="A1539:A1602" si="93">CONCATENATE(B1539,"_",C1539,"_",D1539)</f>
        <v>2015_4_3_f4_1</v>
      </c>
      <c r="B1539" s="23" t="s">
        <v>73</v>
      </c>
      <c r="C1539" s="23">
        <v>3</v>
      </c>
      <c r="D1539" s="23" t="s">
        <v>43</v>
      </c>
      <c r="E1539" s="23">
        <v>2.0009357126552704E-3</v>
      </c>
      <c r="F1539" s="23">
        <v>0.35653307129061962</v>
      </c>
      <c r="G1539" s="23">
        <v>1.2676937920807618</v>
      </c>
      <c r="H1539" s="23">
        <v>0.90005779401694286</v>
      </c>
      <c r="I1539" s="23">
        <v>9.2153126623939034E-3</v>
      </c>
      <c r="J1539" s="23">
        <v>201.83177570093449</v>
      </c>
      <c r="K1539" s="23">
        <v>22.00565085019424</v>
      </c>
      <c r="L1539" s="23"/>
    </row>
    <row r="1540" spans="1:12" x14ac:dyDescent="0.2">
      <c r="A1540" s="103" t="str">
        <f t="shared" si="93"/>
        <v>2015_4_3_f4_2</v>
      </c>
      <c r="B1540" s="23" t="s">
        <v>73</v>
      </c>
      <c r="C1540" s="23">
        <v>3</v>
      </c>
      <c r="D1540" s="23" t="s">
        <v>44</v>
      </c>
      <c r="E1540" s="23">
        <v>1.1613622962497745E-2</v>
      </c>
      <c r="F1540" s="23">
        <v>0.28205025070531975</v>
      </c>
      <c r="G1540" s="23">
        <v>1.9324968078403242</v>
      </c>
      <c r="H1540" s="23">
        <v>0.69271667750920152</v>
      </c>
      <c r="I1540" s="23">
        <v>2.541323835328831E-2</v>
      </c>
      <c r="J1540" s="23">
        <v>204.26168224299047</v>
      </c>
      <c r="K1540" s="23">
        <v>14.885271785904951</v>
      </c>
      <c r="L1540" s="23"/>
    </row>
    <row r="1541" spans="1:12" x14ac:dyDescent="0.2">
      <c r="A1541" s="103" t="str">
        <f t="shared" si="93"/>
        <v>2015_4_3_f4_3</v>
      </c>
      <c r="B1541" s="23" t="s">
        <v>73</v>
      </c>
      <c r="C1541" s="23">
        <v>3</v>
      </c>
      <c r="D1541" s="23" t="s">
        <v>100</v>
      </c>
      <c r="E1541" s="23">
        <v>0</v>
      </c>
      <c r="F1541" s="23">
        <v>4.9821618529967512E-2</v>
      </c>
      <c r="G1541" s="23">
        <v>1.2325893626773028</v>
      </c>
      <c r="H1541" s="23">
        <v>2.4406232502722345</v>
      </c>
      <c r="I1541" s="23">
        <v>0.43888823775309038</v>
      </c>
      <c r="J1541" s="23">
        <v>202.33644859813077</v>
      </c>
      <c r="K1541" s="23">
        <v>78.535295441270719</v>
      </c>
      <c r="L1541" s="23"/>
    </row>
    <row r="1542" spans="1:12" x14ac:dyDescent="0.2">
      <c r="A1542" s="103" t="str">
        <f t="shared" si="93"/>
        <v>2015_4_3_f4_4</v>
      </c>
      <c r="B1542" s="23" t="s">
        <v>73</v>
      </c>
      <c r="C1542" s="23">
        <v>3</v>
      </c>
      <c r="D1542" s="23" t="s">
        <v>102</v>
      </c>
      <c r="E1542" s="23">
        <v>6.1469414189766772E-2</v>
      </c>
      <c r="F1542" s="23">
        <v>1.1067571408887087</v>
      </c>
      <c r="G1542" s="23">
        <v>2.0471711505215375</v>
      </c>
      <c r="H1542" s="23">
        <v>0.20316143786471486</v>
      </c>
      <c r="I1542" s="23">
        <v>0</v>
      </c>
      <c r="J1542" s="23">
        <v>185.04672897196247</v>
      </c>
      <c r="K1542" s="23">
        <v>-30.028280580312828</v>
      </c>
      <c r="L1542" s="23"/>
    </row>
    <row r="1543" spans="1:12" x14ac:dyDescent="0.2">
      <c r="A1543" s="103" t="str">
        <f t="shared" si="93"/>
        <v>2015_4_3_f60_1</v>
      </c>
      <c r="B1543" s="23" t="s">
        <v>73</v>
      </c>
      <c r="C1543" s="23">
        <v>3</v>
      </c>
      <c r="D1543" s="23" t="s">
        <v>109</v>
      </c>
      <c r="E1543" s="23">
        <v>0</v>
      </c>
      <c r="F1543" s="23">
        <v>0.54350220739758592</v>
      </c>
      <c r="G1543" s="23">
        <v>2.1323305835717639</v>
      </c>
      <c r="H1543" s="23">
        <v>0.85716926212404132</v>
      </c>
      <c r="I1543" s="23">
        <v>2.3962570672355103E-3</v>
      </c>
      <c r="J1543" s="23">
        <v>162.32710280373817</v>
      </c>
      <c r="K1543" s="23">
        <v>9.0077422944306811</v>
      </c>
      <c r="L1543" s="23"/>
    </row>
    <row r="1544" spans="1:12" x14ac:dyDescent="0.2">
      <c r="A1544" s="103" t="str">
        <f t="shared" si="93"/>
        <v>2015_4_3_f61_1</v>
      </c>
      <c r="B1544" s="23" t="s">
        <v>73</v>
      </c>
      <c r="C1544" s="23">
        <v>3</v>
      </c>
      <c r="D1544" s="23" t="s">
        <v>110</v>
      </c>
      <c r="E1544" s="23">
        <v>8.913681122619864E-2</v>
      </c>
      <c r="F1544" s="23">
        <v>1.4608694535485167</v>
      </c>
      <c r="G1544" s="23">
        <v>1.1526881783874641</v>
      </c>
      <c r="H1544" s="23">
        <v>7.1013737731193599E-2</v>
      </c>
      <c r="I1544" s="23">
        <v>0</v>
      </c>
      <c r="J1544" s="23">
        <v>143.82242990654194</v>
      </c>
      <c r="K1544" s="23">
        <v>-56.535483764000283</v>
      </c>
      <c r="L1544" s="23"/>
    </row>
    <row r="1545" spans="1:12" x14ac:dyDescent="0.2">
      <c r="A1545" s="103" t="str">
        <f t="shared" si="93"/>
        <v>2015_4_3_f61_2</v>
      </c>
      <c r="B1545" s="23" t="s">
        <v>73</v>
      </c>
      <c r="C1545" s="23">
        <v>3</v>
      </c>
      <c r="D1545" s="23" t="s">
        <v>111</v>
      </c>
      <c r="E1545" s="23">
        <v>0.13879651768766302</v>
      </c>
      <c r="F1545" s="23">
        <v>1.6265848925565094</v>
      </c>
      <c r="G1545" s="23">
        <v>1.0083267706492005</v>
      </c>
      <c r="H1545" s="23">
        <v>0</v>
      </c>
      <c r="I1545" s="23">
        <v>0</v>
      </c>
      <c r="J1545" s="23">
        <v>143.82242990654197</v>
      </c>
      <c r="K1545" s="23">
        <v>-68.650982862895333</v>
      </c>
      <c r="L1545" s="23"/>
    </row>
    <row r="1546" spans="1:12" x14ac:dyDescent="0.2">
      <c r="A1546" s="103" t="str">
        <f t="shared" si="93"/>
        <v>2015_4_3_f9_1</v>
      </c>
      <c r="B1546" s="23" t="s">
        <v>73</v>
      </c>
      <c r="C1546" s="23">
        <v>3</v>
      </c>
      <c r="D1546" s="23" t="s">
        <v>4</v>
      </c>
      <c r="E1546" s="23">
        <v>2.0009357126552704E-3</v>
      </c>
      <c r="F1546" s="23">
        <v>0.51144531989878739</v>
      </c>
      <c r="G1546" s="23">
        <v>1.6691676204568142</v>
      </c>
      <c r="H1546" s="23">
        <v>0.32591616467895163</v>
      </c>
      <c r="I1546" s="23">
        <v>3.5683353542352329E-3</v>
      </c>
      <c r="J1546" s="23">
        <v>198.40186915887833</v>
      </c>
      <c r="K1546" s="23">
        <v>-7.2606374683357675</v>
      </c>
      <c r="L1546" s="23"/>
    </row>
    <row r="1547" spans="1:12" x14ac:dyDescent="0.2">
      <c r="A1547" s="103" t="str">
        <f t="shared" si="93"/>
        <v>2015_4_3_f9_2</v>
      </c>
      <c r="B1547" s="23" t="s">
        <v>73</v>
      </c>
      <c r="C1547" s="23">
        <v>3</v>
      </c>
      <c r="D1547" s="23" t="s">
        <v>5</v>
      </c>
      <c r="E1547" s="23">
        <v>1.9977859970066503E-2</v>
      </c>
      <c r="F1547" s="23">
        <v>0.57043008553303864</v>
      </c>
      <c r="G1547" s="23">
        <v>2.0933192571278409</v>
      </c>
      <c r="H1547" s="23">
        <v>0.23222557542606762</v>
      </c>
      <c r="I1547" s="23">
        <v>1.6102682560191692E-2</v>
      </c>
      <c r="J1547" s="23">
        <v>202.4766355140186</v>
      </c>
      <c r="K1547" s="23">
        <v>-11.799055971945915</v>
      </c>
      <c r="L1547" s="23"/>
    </row>
    <row r="1548" spans="1:12" x14ac:dyDescent="0.2">
      <c r="A1548" s="103" t="str">
        <f t="shared" si="93"/>
        <v>2015_4_3_f9_3</v>
      </c>
      <c r="B1548" s="23" t="s">
        <v>73</v>
      </c>
      <c r="C1548" s="23">
        <v>3</v>
      </c>
      <c r="D1548" s="23" t="s">
        <v>6</v>
      </c>
      <c r="E1548" s="23">
        <v>2.3962570672355103E-3</v>
      </c>
      <c r="F1548" s="23">
        <v>0.22450599153876746</v>
      </c>
      <c r="G1548" s="23">
        <v>2.2187947962592571</v>
      </c>
      <c r="H1548" s="23">
        <v>1.5273981343637555</v>
      </c>
      <c r="I1548" s="23">
        <v>0.12532046195431087</v>
      </c>
      <c r="J1548" s="23">
        <v>198.55140186915872</v>
      </c>
      <c r="K1548" s="23">
        <v>37.788762492424382</v>
      </c>
      <c r="L1548" s="23"/>
    </row>
    <row r="1549" spans="1:12" x14ac:dyDescent="0.2">
      <c r="A1549" s="103" t="str">
        <f t="shared" si="93"/>
        <v>2015_4_3_f9_4</v>
      </c>
      <c r="B1549" s="23" t="s">
        <v>73</v>
      </c>
      <c r="C1549" s="23">
        <v>3</v>
      </c>
      <c r="D1549" s="23" t="s">
        <v>7</v>
      </c>
      <c r="E1549" s="23">
        <v>0.13870367407344672</v>
      </c>
      <c r="F1549" s="23">
        <v>1.3078156275065598</v>
      </c>
      <c r="G1549" s="23">
        <v>1.7805638574907789</v>
      </c>
      <c r="H1549" s="23">
        <v>0.1641207848565297</v>
      </c>
      <c r="I1549" s="23">
        <v>0</v>
      </c>
      <c r="J1549" s="23">
        <v>181.83177570093446</v>
      </c>
      <c r="K1549" s="23">
        <v>-41.905536036595933</v>
      </c>
      <c r="L1549" s="23"/>
    </row>
    <row r="1550" spans="1:12" x14ac:dyDescent="0.2">
      <c r="A1550" s="103" t="str">
        <f t="shared" si="93"/>
        <v>2015_4_3_InEI</v>
      </c>
      <c r="B1550" s="23" t="s">
        <v>73</v>
      </c>
      <c r="C1550" s="23">
        <v>3</v>
      </c>
      <c r="D1550" s="23" t="s">
        <v>107</v>
      </c>
      <c r="E1550" s="23">
        <v>2.0715751289740358E-4</v>
      </c>
      <c r="F1550" s="23">
        <v>1.7499570724828342E-2</v>
      </c>
      <c r="G1550" s="23">
        <v>6.9654189728979216E-2</v>
      </c>
      <c r="H1550" s="23">
        <v>8.6692070996547306E-3</v>
      </c>
      <c r="I1550" s="23">
        <v>2.2731209951236473E-4</v>
      </c>
      <c r="J1550" s="23">
        <v>200.72578268655809</v>
      </c>
      <c r="K1550" s="23">
        <v>-9.1318184970960239</v>
      </c>
      <c r="L1550" s="23"/>
    </row>
    <row r="1551" spans="1:12" x14ac:dyDescent="0.2">
      <c r="A1551" s="103" t="str">
        <f t="shared" si="93"/>
        <v>2015_4_3_InIN</v>
      </c>
      <c r="B1551" s="23" t="s">
        <v>73</v>
      </c>
      <c r="C1551" s="23">
        <v>3</v>
      </c>
      <c r="D1551" s="23" t="s">
        <v>113</v>
      </c>
      <c r="E1551" s="23">
        <v>4.6026978781553264E-3</v>
      </c>
      <c r="F1551" s="23">
        <v>4.4180310061240916E-2</v>
      </c>
      <c r="G1551" s="23">
        <v>0.12915227240044228</v>
      </c>
      <c r="H1551" s="23">
        <v>5.0975370581011301E-2</v>
      </c>
      <c r="I1551" s="23">
        <v>2.8975534169568664E-3</v>
      </c>
      <c r="J1551" s="23">
        <v>191.91109013838275</v>
      </c>
      <c r="K1551" s="23">
        <v>1.4601603972743551</v>
      </c>
      <c r="L1551" s="23"/>
    </row>
    <row r="1552" spans="1:12" x14ac:dyDescent="0.2">
      <c r="A1552" s="103" t="str">
        <f t="shared" si="93"/>
        <v>2015_4_3_lagE</v>
      </c>
      <c r="B1552" s="23" t="s">
        <v>73</v>
      </c>
      <c r="C1552" s="23">
        <v>3</v>
      </c>
      <c r="D1552" s="23" t="s">
        <v>226</v>
      </c>
      <c r="E1552" s="23">
        <v>1.3841897277249126E-4</v>
      </c>
      <c r="F1552" s="23">
        <v>1.0482664169718454E-2</v>
      </c>
      <c r="G1552" s="23">
        <v>5.7925155741010176E-2</v>
      </c>
      <c r="H1552" s="23">
        <v>2.7621868838530045E-2</v>
      </c>
      <c r="I1552" s="23">
        <v>3.9609918544340853E-4</v>
      </c>
      <c r="J1552" s="23">
        <v>203.48566966521599</v>
      </c>
      <c r="K1552" s="23">
        <v>18.282721579300699</v>
      </c>
      <c r="L1552" s="23"/>
    </row>
    <row r="1553" spans="1:12" x14ac:dyDescent="0.2">
      <c r="A1553" s="103" t="str">
        <f t="shared" si="93"/>
        <v>2015_4_3_lagI</v>
      </c>
      <c r="B1553" s="23" t="s">
        <v>73</v>
      </c>
      <c r="C1553" s="23">
        <v>3</v>
      </c>
      <c r="D1553" s="23" t="s">
        <v>227</v>
      </c>
      <c r="E1553" s="23">
        <v>1.1861166396218408E-3</v>
      </c>
      <c r="F1553" s="23">
        <v>3.7833803496986049E-2</v>
      </c>
      <c r="G1553" s="23">
        <v>0.10228079360801767</v>
      </c>
      <c r="H1553" s="23">
        <v>8.0144383757832269E-2</v>
      </c>
      <c r="I1553" s="23">
        <v>1.2941086987630038E-2</v>
      </c>
      <c r="J1553" s="23">
        <v>195.18385939508241</v>
      </c>
      <c r="K1553" s="23">
        <v>28.082082184176748</v>
      </c>
      <c r="L1553" s="23"/>
    </row>
    <row r="1554" spans="1:12" x14ac:dyDescent="0.2">
      <c r="A1554" s="103" t="str">
        <f t="shared" si="93"/>
        <v>2015_4_4_f12_3</v>
      </c>
      <c r="B1554" s="23" t="s">
        <v>73</v>
      </c>
      <c r="C1554" s="23">
        <v>4</v>
      </c>
      <c r="D1554" s="23" t="s">
        <v>3</v>
      </c>
      <c r="E1554" s="23">
        <v>3.4572193665856635E-2</v>
      </c>
      <c r="F1554" s="23">
        <v>0.4187831774999774</v>
      </c>
      <c r="G1554" s="23">
        <v>0.566889692624574</v>
      </c>
      <c r="H1554" s="23">
        <v>0.1346497436490813</v>
      </c>
      <c r="I1554" s="23">
        <v>0</v>
      </c>
      <c r="J1554" s="23">
        <v>54.691588785046676</v>
      </c>
      <c r="K1554" s="23">
        <v>-30.589610318350946</v>
      </c>
      <c r="L1554" s="23"/>
    </row>
    <row r="1555" spans="1:12" x14ac:dyDescent="0.2">
      <c r="A1555" s="103" t="str">
        <f t="shared" si="93"/>
        <v>2015_4_4_f4_1</v>
      </c>
      <c r="B1555" s="23" t="s">
        <v>73</v>
      </c>
      <c r="C1555" s="23">
        <v>4</v>
      </c>
      <c r="D1555" s="23" t="s">
        <v>43</v>
      </c>
      <c r="E1555" s="23">
        <v>7.5245543628007258E-4</v>
      </c>
      <c r="F1555" s="23">
        <v>0.15159937252210176</v>
      </c>
      <c r="G1555" s="23">
        <v>0.33378651181539576</v>
      </c>
      <c r="H1555" s="23">
        <v>0.39703000270352928</v>
      </c>
      <c r="I1555" s="23">
        <v>0</v>
      </c>
      <c r="J1555" s="23">
        <v>56.224299065420524</v>
      </c>
      <c r="K1555" s="23">
        <v>27.619391182506643</v>
      </c>
      <c r="L1555" s="23"/>
    </row>
    <row r="1556" spans="1:12" x14ac:dyDescent="0.2">
      <c r="A1556" s="103" t="str">
        <f t="shared" si="93"/>
        <v>2015_4_4_f4_2</v>
      </c>
      <c r="B1556" s="23" t="s">
        <v>73</v>
      </c>
      <c r="C1556" s="23">
        <v>4</v>
      </c>
      <c r="D1556" s="23" t="s">
        <v>44</v>
      </c>
      <c r="E1556" s="23">
        <v>6.075326661988432E-4</v>
      </c>
      <c r="F1556" s="23">
        <v>4.2191410509046547E-2</v>
      </c>
      <c r="G1556" s="23">
        <v>0.46328021834814748</v>
      </c>
      <c r="H1556" s="23">
        <v>0.32194161641725655</v>
      </c>
      <c r="I1556" s="23">
        <v>4.0529917791784859E-2</v>
      </c>
      <c r="J1556" s="23">
        <v>57.317757009345755</v>
      </c>
      <c r="K1556" s="23">
        <v>41.401725647820889</v>
      </c>
      <c r="L1556" s="23"/>
    </row>
    <row r="1557" spans="1:12" x14ac:dyDescent="0.2">
      <c r="A1557" s="103" t="str">
        <f t="shared" si="93"/>
        <v>2015_4_4_f4_3</v>
      </c>
      <c r="B1557" s="23" t="s">
        <v>73</v>
      </c>
      <c r="C1557" s="23">
        <v>4</v>
      </c>
      <c r="D1557" s="23" t="s">
        <v>100</v>
      </c>
      <c r="E1557" s="23">
        <v>0</v>
      </c>
      <c r="F1557" s="23">
        <v>2.9174217189975902E-2</v>
      </c>
      <c r="G1557" s="23">
        <v>0.22288486525159729</v>
      </c>
      <c r="H1557" s="23">
        <v>0.82340357276495002</v>
      </c>
      <c r="I1557" s="23">
        <v>0.11320356222997478</v>
      </c>
      <c r="J1557" s="23">
        <v>55.551401869158838</v>
      </c>
      <c r="K1557" s="23">
        <v>85.864010019233945</v>
      </c>
      <c r="L1557" s="23"/>
    </row>
    <row r="1558" spans="1:12" x14ac:dyDescent="0.2">
      <c r="A1558" s="103" t="str">
        <f t="shared" si="93"/>
        <v>2015_4_4_f4_4</v>
      </c>
      <c r="B1558" s="23" t="s">
        <v>73</v>
      </c>
      <c r="C1558" s="23">
        <v>4</v>
      </c>
      <c r="D1558" s="23" t="s">
        <v>102</v>
      </c>
      <c r="E1558" s="23">
        <v>7.6083693225262206E-2</v>
      </c>
      <c r="F1558" s="23">
        <v>0.43608142332904909</v>
      </c>
      <c r="G1558" s="23">
        <v>0.91523360668112985</v>
      </c>
      <c r="H1558" s="23">
        <v>0.18786462811013091</v>
      </c>
      <c r="I1558" s="23">
        <v>0</v>
      </c>
      <c r="J1558" s="23">
        <v>43.271028037383161</v>
      </c>
      <c r="K1558" s="23">
        <v>-24.787548193668126</v>
      </c>
      <c r="L1558" s="23"/>
    </row>
    <row r="1559" spans="1:12" x14ac:dyDescent="0.2">
      <c r="A1559" s="103" t="str">
        <f t="shared" si="93"/>
        <v>2015_4_4_f60_1</v>
      </c>
      <c r="B1559" s="23" t="s">
        <v>73</v>
      </c>
      <c r="C1559" s="23">
        <v>4</v>
      </c>
      <c r="D1559" s="23" t="s">
        <v>109</v>
      </c>
      <c r="E1559" s="23">
        <v>0</v>
      </c>
      <c r="F1559" s="23">
        <v>7.7187204889309247E-2</v>
      </c>
      <c r="G1559" s="23">
        <v>0.55158566205126314</v>
      </c>
      <c r="H1559" s="23">
        <v>0.223821772027329</v>
      </c>
      <c r="I1559" s="23">
        <v>8.068014461905808E-4</v>
      </c>
      <c r="J1559" s="23">
        <v>38.897196261682225</v>
      </c>
      <c r="K1559" s="23">
        <v>17.37144595847731</v>
      </c>
      <c r="L1559" s="23"/>
    </row>
    <row r="1560" spans="1:12" x14ac:dyDescent="0.2">
      <c r="A1560" s="103" t="str">
        <f t="shared" si="93"/>
        <v>2015_4_4_f61_1</v>
      </c>
      <c r="B1560" s="23" t="s">
        <v>73</v>
      </c>
      <c r="C1560" s="23">
        <v>4</v>
      </c>
      <c r="D1560" s="23" t="s">
        <v>110</v>
      </c>
      <c r="E1560" s="23">
        <v>2.0130578035665136E-3</v>
      </c>
      <c r="F1560" s="23">
        <v>0.61082612074390064</v>
      </c>
      <c r="G1560" s="23">
        <v>0.55110216650139887</v>
      </c>
      <c r="H1560" s="23">
        <v>8.672357141444037E-2</v>
      </c>
      <c r="I1560" s="23">
        <v>0</v>
      </c>
      <c r="J1560" s="23">
        <v>32.570093457943912</v>
      </c>
      <c r="K1560" s="23">
        <v>-42.227830810994703</v>
      </c>
      <c r="L1560" s="23"/>
    </row>
    <row r="1561" spans="1:12" x14ac:dyDescent="0.2">
      <c r="A1561" s="103" t="str">
        <f t="shared" si="93"/>
        <v>2015_4_4_f61_2</v>
      </c>
      <c r="B1561" s="23" t="s">
        <v>73</v>
      </c>
      <c r="C1561" s="23">
        <v>4</v>
      </c>
      <c r="D1561" s="23" t="s">
        <v>111</v>
      </c>
      <c r="E1561" s="23">
        <v>0.15216738645052447</v>
      </c>
      <c r="F1561" s="23">
        <v>0.78315098384729265</v>
      </c>
      <c r="G1561" s="23">
        <v>0.21262437139667004</v>
      </c>
      <c r="H1561" s="23">
        <v>0.10272217476881941</v>
      </c>
      <c r="I1561" s="23">
        <v>0</v>
      </c>
      <c r="J1561" s="23">
        <v>32.570093457943905</v>
      </c>
      <c r="K1561" s="23">
        <v>-78.73920256468746</v>
      </c>
      <c r="L1561" s="23"/>
    </row>
    <row r="1562" spans="1:12" x14ac:dyDescent="0.2">
      <c r="A1562" s="103" t="str">
        <f t="shared" si="93"/>
        <v>2015_4_4_f9_1</v>
      </c>
      <c r="B1562" s="23" t="s">
        <v>73</v>
      </c>
      <c r="C1562" s="23">
        <v>4</v>
      </c>
      <c r="D1562" s="23" t="s">
        <v>4</v>
      </c>
      <c r="E1562" s="23">
        <v>7.5245543628007258E-4</v>
      </c>
      <c r="F1562" s="23">
        <v>0.12929962393416977</v>
      </c>
      <c r="G1562" s="23">
        <v>0.60128409563695573</v>
      </c>
      <c r="H1562" s="23">
        <v>0.16009687378078097</v>
      </c>
      <c r="I1562" s="23">
        <v>0</v>
      </c>
      <c r="J1562" s="23">
        <v>57.13084112149528</v>
      </c>
      <c r="K1562" s="23">
        <v>3.2859830599584625</v>
      </c>
      <c r="L1562" s="23"/>
    </row>
    <row r="1563" spans="1:12" x14ac:dyDescent="0.2">
      <c r="A1563" s="103" t="str">
        <f t="shared" si="93"/>
        <v>2015_4_4_f9_2</v>
      </c>
      <c r="B1563" s="23" t="s">
        <v>73</v>
      </c>
      <c r="C1563" s="23">
        <v>4</v>
      </c>
      <c r="D1563" s="23" t="s">
        <v>5</v>
      </c>
      <c r="E1563" s="23">
        <v>6.075326661988432E-4</v>
      </c>
      <c r="F1563" s="23">
        <v>0.2804476345796304</v>
      </c>
      <c r="G1563" s="23">
        <v>0.44403936353078083</v>
      </c>
      <c r="H1563" s="23">
        <v>0.13493019502105749</v>
      </c>
      <c r="I1563" s="23">
        <v>9.1335026009656019E-3</v>
      </c>
      <c r="J1563" s="23">
        <v>57.36448598130837</v>
      </c>
      <c r="K1563" s="23">
        <v>-14.78045026688968</v>
      </c>
      <c r="L1563" s="23"/>
    </row>
    <row r="1564" spans="1:12" x14ac:dyDescent="0.2">
      <c r="A1564" s="103" t="str">
        <f t="shared" si="93"/>
        <v>2015_4_4_f9_3</v>
      </c>
      <c r="B1564" s="23" t="s">
        <v>73</v>
      </c>
      <c r="C1564" s="23">
        <v>4</v>
      </c>
      <c r="D1564" s="23" t="s">
        <v>6</v>
      </c>
      <c r="E1564" s="23">
        <v>8.068014461905808E-4</v>
      </c>
      <c r="F1564" s="23">
        <v>7.8532240718257498E-2</v>
      </c>
      <c r="G1564" s="23">
        <v>0.4451744501615103</v>
      </c>
      <c r="H1564" s="23">
        <v>0.6261028289545475</v>
      </c>
      <c r="I1564" s="23">
        <v>3.8856697602182966E-2</v>
      </c>
      <c r="J1564" s="23">
        <v>55.598130841121474</v>
      </c>
      <c r="K1564" s="23">
        <v>52.432494949243058</v>
      </c>
      <c r="L1564" s="23"/>
    </row>
    <row r="1565" spans="1:12" x14ac:dyDescent="0.2">
      <c r="A1565" s="103" t="str">
        <f t="shared" si="93"/>
        <v>2015_4_4_f9_4</v>
      </c>
      <c r="B1565" s="23" t="s">
        <v>73</v>
      </c>
      <c r="C1565" s="23">
        <v>4</v>
      </c>
      <c r="D1565" s="23" t="s">
        <v>7</v>
      </c>
      <c r="E1565" s="23">
        <v>4.0261156071330273E-3</v>
      </c>
      <c r="F1565" s="23">
        <v>0.78435795083210369</v>
      </c>
      <c r="G1565" s="23">
        <v>0.6853517766449887</v>
      </c>
      <c r="H1565" s="23">
        <v>8.7730100316223608E-2</v>
      </c>
      <c r="I1565" s="23">
        <v>0</v>
      </c>
      <c r="J1565" s="23">
        <v>44.224299065420546</v>
      </c>
      <c r="K1565" s="23">
        <v>-45.129391691729374</v>
      </c>
      <c r="L1565" s="23"/>
    </row>
    <row r="1566" spans="1:12" x14ac:dyDescent="0.2">
      <c r="A1566" s="103" t="str">
        <f t="shared" si="93"/>
        <v>2015_4_4_InEI</v>
      </c>
      <c r="B1566" s="23" t="s">
        <v>73</v>
      </c>
      <c r="C1566" s="23">
        <v>4</v>
      </c>
      <c r="D1566" s="23" t="s">
        <v>107</v>
      </c>
      <c r="E1566" s="23">
        <v>2.1188948594383986E-5</v>
      </c>
      <c r="F1566" s="23">
        <v>6.3643811956075854E-3</v>
      </c>
      <c r="G1566" s="23">
        <v>1.7269114959565891E-2</v>
      </c>
      <c r="H1566" s="23">
        <v>4.9819564672851499E-3</v>
      </c>
      <c r="I1566" s="23">
        <v>1.2872630930550405E-4</v>
      </c>
      <c r="J1566" s="23">
        <v>56.860295528632939</v>
      </c>
      <c r="K1566" s="23">
        <v>-4.0581786117092635</v>
      </c>
      <c r="L1566" s="23"/>
    </row>
    <row r="1567" spans="1:12" x14ac:dyDescent="0.2">
      <c r="A1567" s="103" t="str">
        <f t="shared" si="93"/>
        <v>2015_4_4_InIN</v>
      </c>
      <c r="B1567" s="23" t="s">
        <v>73</v>
      </c>
      <c r="C1567" s="23">
        <v>4</v>
      </c>
      <c r="D1567" s="23" t="s">
        <v>113</v>
      </c>
      <c r="E1567" s="23">
        <v>1.8872070477180035E-4</v>
      </c>
      <c r="F1567" s="23">
        <v>4.0346880894126511E-2</v>
      </c>
      <c r="G1567" s="23">
        <v>4.5302285823369891E-2</v>
      </c>
      <c r="H1567" s="23">
        <v>2.8399263126855721E-2</v>
      </c>
      <c r="I1567" s="23">
        <v>1.7195319621224792E-3</v>
      </c>
      <c r="J1567" s="23">
        <v>50.302882710524813</v>
      </c>
      <c r="K1567" s="23">
        <v>-7.6632023787914045</v>
      </c>
      <c r="L1567" s="23"/>
    </row>
    <row r="1568" spans="1:12" x14ac:dyDescent="0.2">
      <c r="A1568" s="103" t="str">
        <f t="shared" si="93"/>
        <v>2015_4_4_lagE</v>
      </c>
      <c r="B1568" s="23" t="s">
        <v>73</v>
      </c>
      <c r="C1568" s="23">
        <v>4</v>
      </c>
      <c r="D1568" s="23" t="s">
        <v>226</v>
      </c>
      <c r="E1568" s="23">
        <v>2.1188948594383986E-5</v>
      </c>
      <c r="F1568" s="23">
        <v>3.0795698605383818E-3</v>
      </c>
      <c r="G1568" s="23">
        <v>1.2934309529662492E-2</v>
      </c>
      <c r="H1568" s="23">
        <v>1.2004670894220124E-2</v>
      </c>
      <c r="I1568" s="23">
        <v>5.8162993264034805E-4</v>
      </c>
      <c r="J1568" s="23">
        <v>56.589502274516946</v>
      </c>
      <c r="K1568" s="23">
        <v>35.099589204238235</v>
      </c>
      <c r="L1568" s="23"/>
    </row>
    <row r="1569" spans="1:12" x14ac:dyDescent="0.2">
      <c r="A1569" s="103" t="str">
        <f t="shared" si="93"/>
        <v>2015_4_4_lagI</v>
      </c>
      <c r="B1569" s="23" t="s">
        <v>73</v>
      </c>
      <c r="C1569" s="23">
        <v>4</v>
      </c>
      <c r="D1569" s="23" t="s">
        <v>227</v>
      </c>
      <c r="E1569" s="23">
        <v>3.9871220032489116E-3</v>
      </c>
      <c r="F1569" s="23">
        <v>2.1631947382769277E-2</v>
      </c>
      <c r="G1569" s="23">
        <v>5.2363850898338032E-2</v>
      </c>
      <c r="H1569" s="23">
        <v>3.7518281995214051E-2</v>
      </c>
      <c r="I1569" s="23">
        <v>4.1221726726761764E-3</v>
      </c>
      <c r="J1569" s="23">
        <v>50.112775926322854</v>
      </c>
      <c r="K1569" s="23">
        <v>13.506086045264093</v>
      </c>
      <c r="L1569" s="23"/>
    </row>
    <row r="1570" spans="1:12" x14ac:dyDescent="0.2">
      <c r="A1570" s="103" t="str">
        <f t="shared" si="93"/>
        <v>2015_4_5_f12_3</v>
      </c>
      <c r="B1570" s="23" t="s">
        <v>73</v>
      </c>
      <c r="C1570" s="23">
        <v>5</v>
      </c>
      <c r="D1570" s="23" t="s">
        <v>3</v>
      </c>
      <c r="E1570" s="23">
        <v>0.30907384384250219</v>
      </c>
      <c r="F1570" s="23">
        <v>2.6925995827083802</v>
      </c>
      <c r="G1570" s="23">
        <v>4.7411115686780452</v>
      </c>
      <c r="H1570" s="23">
        <v>0.72256022083926674</v>
      </c>
      <c r="I1570" s="23">
        <v>0</v>
      </c>
      <c r="J1570" s="23">
        <v>277.76635514018687</v>
      </c>
      <c r="K1570" s="23">
        <v>-30.573910259931779</v>
      </c>
      <c r="L1570" s="23"/>
    </row>
    <row r="1571" spans="1:12" x14ac:dyDescent="0.2">
      <c r="A1571" s="103" t="str">
        <f t="shared" si="93"/>
        <v>2015_4_5_f4_1</v>
      </c>
      <c r="B1571" s="23" t="s">
        <v>73</v>
      </c>
      <c r="C1571" s="23">
        <v>5</v>
      </c>
      <c r="D1571" s="23" t="s">
        <v>43</v>
      </c>
      <c r="E1571" s="23">
        <v>1.834838621944566E-3</v>
      </c>
      <c r="F1571" s="23">
        <v>0.38418807500594937</v>
      </c>
      <c r="G1571" s="23">
        <v>1.5509359554872737</v>
      </c>
      <c r="H1571" s="23">
        <v>0.59449516035816075</v>
      </c>
      <c r="I1571" s="23">
        <v>3.6168369998267801E-2</v>
      </c>
      <c r="J1571" s="23">
        <v>265.89719626168215</v>
      </c>
      <c r="K1571" s="23">
        <v>10.865076896130418</v>
      </c>
      <c r="L1571" s="23"/>
    </row>
    <row r="1572" spans="1:12" x14ac:dyDescent="0.2">
      <c r="A1572" s="103" t="str">
        <f t="shared" si="93"/>
        <v>2015_4_5_f4_2</v>
      </c>
      <c r="B1572" s="23" t="s">
        <v>73</v>
      </c>
      <c r="C1572" s="23">
        <v>5</v>
      </c>
      <c r="D1572" s="23" t="s">
        <v>44</v>
      </c>
      <c r="E1572" s="23">
        <v>1.9126081212477318E-3</v>
      </c>
      <c r="F1572" s="23">
        <v>0.72508053712679743</v>
      </c>
      <c r="G1572" s="23">
        <v>2.5596782687465662</v>
      </c>
      <c r="H1572" s="23">
        <v>0.65920161482994888</v>
      </c>
      <c r="I1572" s="23">
        <v>3.1808521758710413E-2</v>
      </c>
      <c r="J1572" s="23">
        <v>284.27102803738302</v>
      </c>
      <c r="K1572" s="23">
        <v>-0.15303123049230957</v>
      </c>
      <c r="L1572" s="23"/>
    </row>
    <row r="1573" spans="1:12" x14ac:dyDescent="0.2">
      <c r="A1573" s="103" t="str">
        <f t="shared" si="93"/>
        <v>2015_4_5_f4_3</v>
      </c>
      <c r="B1573" s="23" t="s">
        <v>73</v>
      </c>
      <c r="C1573" s="23">
        <v>5</v>
      </c>
      <c r="D1573" s="23" t="s">
        <v>100</v>
      </c>
      <c r="E1573" s="23">
        <v>0</v>
      </c>
      <c r="F1573" s="23">
        <v>0.33516284428840137</v>
      </c>
      <c r="G1573" s="23">
        <v>2.0635129247926307</v>
      </c>
      <c r="H1573" s="23">
        <v>4.8225681746781515</v>
      </c>
      <c r="I1573" s="23">
        <v>0.84168190747139515</v>
      </c>
      <c r="J1573" s="23">
        <v>264.20560747663541</v>
      </c>
      <c r="K1573" s="23">
        <v>76.532629211649592</v>
      </c>
      <c r="L1573" s="23"/>
    </row>
    <row r="1574" spans="1:12" x14ac:dyDescent="0.2">
      <c r="A1574" s="103" t="str">
        <f t="shared" si="93"/>
        <v>2015_4_5_f4_4</v>
      </c>
      <c r="B1574" s="23" t="s">
        <v>73</v>
      </c>
      <c r="C1574" s="23">
        <v>5</v>
      </c>
      <c r="D1574" s="23" t="s">
        <v>102</v>
      </c>
      <c r="E1574" s="23">
        <v>0.82888418635500827</v>
      </c>
      <c r="F1574" s="23">
        <v>6.222868926682696</v>
      </c>
      <c r="G1574" s="23">
        <v>7.7283468734609215</v>
      </c>
      <c r="H1574" s="23">
        <v>2.6317823995579595</v>
      </c>
      <c r="I1574" s="23">
        <v>2.3916515022096779E-2</v>
      </c>
      <c r="J1574" s="23">
        <v>236.08411214953256</v>
      </c>
      <c r="K1574" s="23">
        <v>-29.829558710205088</v>
      </c>
      <c r="L1574" s="23"/>
    </row>
    <row r="1575" spans="1:12" x14ac:dyDescent="0.2">
      <c r="A1575" s="103" t="str">
        <f t="shared" si="93"/>
        <v>2015_4_5_f60_1</v>
      </c>
      <c r="B1575" s="23" t="s">
        <v>73</v>
      </c>
      <c r="C1575" s="23">
        <v>5</v>
      </c>
      <c r="D1575" s="23" t="s">
        <v>109</v>
      </c>
      <c r="E1575" s="23">
        <v>0</v>
      </c>
      <c r="F1575" s="23">
        <v>1.3067205775510671</v>
      </c>
      <c r="G1575" s="23">
        <v>3.9962639122192316</v>
      </c>
      <c r="H1575" s="23">
        <v>1.5937912278663795</v>
      </c>
      <c r="I1575" s="23">
        <v>5.642737066235029E-2</v>
      </c>
      <c r="J1575" s="23">
        <v>223.58878504672887</v>
      </c>
      <c r="K1575" s="23">
        <v>5.7516713744923464</v>
      </c>
      <c r="L1575" s="23"/>
    </row>
    <row r="1576" spans="1:12" x14ac:dyDescent="0.2">
      <c r="A1576" s="103" t="str">
        <f t="shared" si="93"/>
        <v>2015_4_5_f61_1</v>
      </c>
      <c r="B1576" s="23" t="s">
        <v>73</v>
      </c>
      <c r="C1576" s="23">
        <v>5</v>
      </c>
      <c r="D1576" s="23" t="s">
        <v>110</v>
      </c>
      <c r="E1576" s="23">
        <v>0.4517348566859028</v>
      </c>
      <c r="F1576" s="23">
        <v>10.843891705820061</v>
      </c>
      <c r="G1576" s="23">
        <v>4.2814209689124869</v>
      </c>
      <c r="H1576" s="23">
        <v>3.8227967689728089E-2</v>
      </c>
      <c r="I1576" s="23">
        <v>0</v>
      </c>
      <c r="J1576" s="23">
        <v>205.28037383177553</v>
      </c>
      <c r="K1576" s="23">
        <v>-74.985122434572943</v>
      </c>
      <c r="L1576" s="23"/>
    </row>
    <row r="1577" spans="1:12" x14ac:dyDescent="0.2">
      <c r="A1577" s="103" t="str">
        <f t="shared" si="93"/>
        <v>2015_4_5_f61_2</v>
      </c>
      <c r="B1577" s="23" t="s">
        <v>73</v>
      </c>
      <c r="C1577" s="23">
        <v>5</v>
      </c>
      <c r="D1577" s="23" t="s">
        <v>111</v>
      </c>
      <c r="E1577" s="23">
        <v>0.94515649615488573</v>
      </c>
      <c r="F1577" s="23">
        <v>10.835682594928686</v>
      </c>
      <c r="G1577" s="23">
        <v>4.1673364711582614</v>
      </c>
      <c r="H1577" s="23">
        <v>0</v>
      </c>
      <c r="I1577" s="23">
        <v>0</v>
      </c>
      <c r="J1577" s="23">
        <v>207.28037383177559</v>
      </c>
      <c r="K1577" s="23">
        <v>-79.795933632483582</v>
      </c>
      <c r="L1577" s="23"/>
    </row>
    <row r="1578" spans="1:12" x14ac:dyDescent="0.2">
      <c r="A1578" s="103" t="str">
        <f t="shared" si="93"/>
        <v>2015_4_5_f9_1</v>
      </c>
      <c r="B1578" s="23" t="s">
        <v>73</v>
      </c>
      <c r="C1578" s="23">
        <v>5</v>
      </c>
      <c r="D1578" s="23" t="s">
        <v>4</v>
      </c>
      <c r="E1578" s="23">
        <v>2.0992988630605572E-2</v>
      </c>
      <c r="F1578" s="23">
        <v>0.50200465913671599</v>
      </c>
      <c r="G1578" s="23">
        <v>1.7671415921037497</v>
      </c>
      <c r="H1578" s="23">
        <v>0.27959903579505618</v>
      </c>
      <c r="I1578" s="23">
        <v>0</v>
      </c>
      <c r="J1578" s="23">
        <v>267.52336448598118</v>
      </c>
      <c r="K1578" s="23">
        <v>-10.288658697521846</v>
      </c>
      <c r="L1578" s="23"/>
    </row>
    <row r="1579" spans="1:12" x14ac:dyDescent="0.2">
      <c r="A1579" s="103" t="str">
        <f t="shared" si="93"/>
        <v>2015_4_5_f9_2</v>
      </c>
      <c r="B1579" s="23" t="s">
        <v>73</v>
      </c>
      <c r="C1579" s="23">
        <v>5</v>
      </c>
      <c r="D1579" s="23" t="s">
        <v>5</v>
      </c>
      <c r="E1579" s="23">
        <v>2.5295840047516609E-2</v>
      </c>
      <c r="F1579" s="23">
        <v>1.1609579082647401</v>
      </c>
      <c r="G1579" s="23">
        <v>2.6077908190054404</v>
      </c>
      <c r="H1579" s="23">
        <v>0.22682130100081041</v>
      </c>
      <c r="I1579" s="23">
        <v>0</v>
      </c>
      <c r="J1579" s="23">
        <v>287.45794392523351</v>
      </c>
      <c r="K1579" s="23">
        <v>-24.490453539321074</v>
      </c>
      <c r="L1579" s="23"/>
    </row>
    <row r="1580" spans="1:12" x14ac:dyDescent="0.2">
      <c r="A1580" s="103" t="str">
        <f t="shared" si="93"/>
        <v>2015_4_5_f9_3</v>
      </c>
      <c r="B1580" s="23" t="s">
        <v>73</v>
      </c>
      <c r="C1580" s="23">
        <v>5</v>
      </c>
      <c r="D1580" s="23" t="s">
        <v>6</v>
      </c>
      <c r="E1580" s="23">
        <v>2.971404248223973E-3</v>
      </c>
      <c r="F1580" s="23">
        <v>0.44146210576222056</v>
      </c>
      <c r="G1580" s="23">
        <v>3.9437571111499992</v>
      </c>
      <c r="H1580" s="23">
        <v>3.6051458069316813</v>
      </c>
      <c r="I1580" s="23">
        <v>0.23496979438092788</v>
      </c>
      <c r="J1580" s="23">
        <v>268.3925233644859</v>
      </c>
      <c r="K1580" s="23">
        <v>44.087815685894022</v>
      </c>
      <c r="L1580" s="23"/>
    </row>
    <row r="1581" spans="1:12" x14ac:dyDescent="0.2">
      <c r="A1581" s="103" t="str">
        <f t="shared" si="93"/>
        <v>2015_4_5_f9_4</v>
      </c>
      <c r="B1581" s="23" t="s">
        <v>73</v>
      </c>
      <c r="C1581" s="23">
        <v>5</v>
      </c>
      <c r="D1581" s="23" t="s">
        <v>7</v>
      </c>
      <c r="E1581" s="23">
        <v>0.73354733063329047</v>
      </c>
      <c r="F1581" s="23">
        <v>9.187151380905588</v>
      </c>
      <c r="G1581" s="23">
        <v>5.8835508534844436</v>
      </c>
      <c r="H1581" s="23">
        <v>1.7100139907517349</v>
      </c>
      <c r="I1581" s="23">
        <v>2.3916515022096779E-2</v>
      </c>
      <c r="J1581" s="23">
        <v>235.89719626168215</v>
      </c>
      <c r="K1581" s="23">
        <v>-50.725896218785223</v>
      </c>
      <c r="L1581" s="23"/>
    </row>
    <row r="1582" spans="1:12" x14ac:dyDescent="0.2">
      <c r="A1582" s="103" t="str">
        <f t="shared" si="93"/>
        <v>2015_4_5_InEI</v>
      </c>
      <c r="B1582" s="23" t="s">
        <v>73</v>
      </c>
      <c r="C1582" s="23">
        <v>5</v>
      </c>
      <c r="D1582" s="23" t="s">
        <v>107</v>
      </c>
      <c r="E1582" s="23">
        <v>5.3088443344017472E-4</v>
      </c>
      <c r="F1582" s="23">
        <v>1.9832664887708937E-2</v>
      </c>
      <c r="G1582" s="23">
        <v>5.4655465038178669E-2</v>
      </c>
      <c r="H1582" s="23">
        <v>6.3050692732118567E-3</v>
      </c>
      <c r="I1582" s="23">
        <v>0</v>
      </c>
      <c r="J1582" s="23">
        <v>280.94049506152686</v>
      </c>
      <c r="K1582" s="23">
        <v>-17.93978343155888</v>
      </c>
      <c r="L1582" s="23"/>
    </row>
    <row r="1583" spans="1:12" x14ac:dyDescent="0.2">
      <c r="A1583" s="103" t="str">
        <f t="shared" si="93"/>
        <v>2015_4_5_InIN</v>
      </c>
      <c r="B1583" s="23" t="s">
        <v>73</v>
      </c>
      <c r="C1583" s="23">
        <v>5</v>
      </c>
      <c r="D1583" s="23" t="s">
        <v>113</v>
      </c>
      <c r="E1583" s="23">
        <v>6.3463654595888416E-2</v>
      </c>
      <c r="F1583" s="23">
        <v>0.93128510952999377</v>
      </c>
      <c r="G1583" s="23">
        <v>0.85445860001923968</v>
      </c>
      <c r="H1583" s="23">
        <v>0.47330495460296201</v>
      </c>
      <c r="I1583" s="23">
        <v>1.636445282549125E-2</v>
      </c>
      <c r="J1583" s="23">
        <v>250.71250042032267</v>
      </c>
      <c r="K1583" s="23">
        <v>-23.608706759541047</v>
      </c>
      <c r="L1583" s="23"/>
    </row>
    <row r="1584" spans="1:12" x14ac:dyDescent="0.2">
      <c r="A1584" s="103" t="str">
        <f t="shared" si="93"/>
        <v>2015_4_5_lagE</v>
      </c>
      <c r="B1584" s="23" t="s">
        <v>73</v>
      </c>
      <c r="C1584" s="23">
        <v>5</v>
      </c>
      <c r="D1584" s="23" t="s">
        <v>226</v>
      </c>
      <c r="E1584" s="23">
        <v>4.2585625988285526E-5</v>
      </c>
      <c r="F1584" s="23">
        <v>1.369913980599825E-2</v>
      </c>
      <c r="G1584" s="23">
        <v>5.0496224970720024E-2</v>
      </c>
      <c r="H1584" s="23">
        <v>1.5714722061099199E-2</v>
      </c>
      <c r="I1584" s="23">
        <v>9.218165123751537E-4</v>
      </c>
      <c r="J1584" s="23">
        <v>278.51373398711121</v>
      </c>
      <c r="K1584" s="23">
        <v>4.6665445131730143</v>
      </c>
      <c r="L1584" s="23"/>
    </row>
    <row r="1585" spans="1:12" x14ac:dyDescent="0.2">
      <c r="A1585" s="103" t="str">
        <f t="shared" si="93"/>
        <v>2015_4_5_lagI</v>
      </c>
      <c r="B1585" s="23" t="s">
        <v>73</v>
      </c>
      <c r="C1585" s="23">
        <v>5</v>
      </c>
      <c r="D1585" s="23" t="s">
        <v>227</v>
      </c>
      <c r="E1585" s="23">
        <v>7.9975748688467366E-2</v>
      </c>
      <c r="F1585" s="23">
        <v>0.61267095971976437</v>
      </c>
      <c r="G1585" s="23">
        <v>0.87152449022263945</v>
      </c>
      <c r="H1585" s="23">
        <v>0.67336041500809074</v>
      </c>
      <c r="I1585" s="23">
        <v>6.8617623573985223E-2</v>
      </c>
      <c r="J1585" s="23">
        <v>249.20954967647228</v>
      </c>
      <c r="K1585" s="23">
        <v>1.6466065789070055</v>
      </c>
      <c r="L1585" s="23"/>
    </row>
    <row r="1586" spans="1:12" x14ac:dyDescent="0.2">
      <c r="A1586" s="103" t="str">
        <f t="shared" si="93"/>
        <v>2015_4_6_f12_3</v>
      </c>
      <c r="B1586" s="23" t="s">
        <v>73</v>
      </c>
      <c r="C1586" s="23">
        <v>6</v>
      </c>
      <c r="D1586" s="23" t="s">
        <v>3</v>
      </c>
      <c r="E1586" s="23">
        <v>4.3982841794602871E-2</v>
      </c>
      <c r="F1586" s="23">
        <v>0.45059218988863214</v>
      </c>
      <c r="G1586" s="23">
        <v>0.5476050754407179</v>
      </c>
      <c r="H1586" s="23">
        <v>1.6726998534306835E-2</v>
      </c>
      <c r="I1586" s="23">
        <v>0</v>
      </c>
      <c r="J1586" s="23">
        <v>99.859813084112091</v>
      </c>
      <c r="K1586" s="23">
        <v>-49.280137242930273</v>
      </c>
      <c r="L1586" s="23"/>
    </row>
    <row r="1587" spans="1:12" x14ac:dyDescent="0.2">
      <c r="A1587" s="103" t="str">
        <f t="shared" si="93"/>
        <v>2015_4_6_f4_1</v>
      </c>
      <c r="B1587" s="23" t="s">
        <v>73</v>
      </c>
      <c r="C1587" s="23">
        <v>6</v>
      </c>
      <c r="D1587" s="23" t="s">
        <v>43</v>
      </c>
      <c r="E1587" s="23">
        <v>1.1390439865891979E-3</v>
      </c>
      <c r="F1587" s="23">
        <v>0.12872556907680124</v>
      </c>
      <c r="G1587" s="23">
        <v>0.51435962772234878</v>
      </c>
      <c r="H1587" s="23">
        <v>0.63121718732546417</v>
      </c>
      <c r="I1587" s="23">
        <v>5.1342456261908878E-2</v>
      </c>
      <c r="J1587" s="23">
        <v>97.738317757009312</v>
      </c>
      <c r="K1587" s="23">
        <v>45.440591335201788</v>
      </c>
      <c r="L1587" s="23"/>
    </row>
    <row r="1588" spans="1:12" x14ac:dyDescent="0.2">
      <c r="A1588" s="103" t="str">
        <f t="shared" si="93"/>
        <v>2015_4_6_f4_2</v>
      </c>
      <c r="B1588" s="23" t="s">
        <v>73</v>
      </c>
      <c r="C1588" s="23">
        <v>6</v>
      </c>
      <c r="D1588" s="23" t="s">
        <v>44</v>
      </c>
      <c r="E1588" s="23">
        <v>1.0007385348011232E-3</v>
      </c>
      <c r="F1588" s="23">
        <v>0.15922548197459613</v>
      </c>
      <c r="G1588" s="23">
        <v>0.5349532676956017</v>
      </c>
      <c r="H1588" s="23">
        <v>0.46536823922347526</v>
      </c>
      <c r="I1588" s="23">
        <v>1.2126617340352891E-2</v>
      </c>
      <c r="J1588" s="23">
        <v>98.962616822429865</v>
      </c>
      <c r="K1588" s="23">
        <v>28.003896932248495</v>
      </c>
      <c r="L1588" s="23"/>
    </row>
    <row r="1589" spans="1:12" x14ac:dyDescent="0.2">
      <c r="A1589" s="103" t="str">
        <f t="shared" si="93"/>
        <v>2015_4_6_f4_3</v>
      </c>
      <c r="B1589" s="23" t="s">
        <v>73</v>
      </c>
      <c r="C1589" s="23">
        <v>6</v>
      </c>
      <c r="D1589" s="23" t="s">
        <v>100</v>
      </c>
      <c r="E1589" s="23">
        <v>0</v>
      </c>
      <c r="F1589" s="23">
        <v>1.6841983002405254E-2</v>
      </c>
      <c r="G1589" s="23">
        <v>0.31814184393149092</v>
      </c>
      <c r="H1589" s="23">
        <v>0.58419943041737976</v>
      </c>
      <c r="I1589" s="23">
        <v>0.12023803888147447</v>
      </c>
      <c r="J1589" s="23">
        <v>97.523364485981261</v>
      </c>
      <c r="K1589" s="23">
        <v>77.719547223614967</v>
      </c>
      <c r="L1589" s="23"/>
    </row>
    <row r="1590" spans="1:12" x14ac:dyDescent="0.2">
      <c r="A1590" s="103" t="str">
        <f t="shared" si="93"/>
        <v>2015_4_6_f4_4</v>
      </c>
      <c r="B1590" s="23" t="s">
        <v>73</v>
      </c>
      <c r="C1590" s="23">
        <v>6</v>
      </c>
      <c r="D1590" s="23" t="s">
        <v>102</v>
      </c>
      <c r="E1590" s="23">
        <v>6.1583950237211081E-3</v>
      </c>
      <c r="F1590" s="23">
        <v>0.1846570981632929</v>
      </c>
      <c r="G1590" s="23">
        <v>0.37115388820379341</v>
      </c>
      <c r="H1590" s="23">
        <v>6.9922348030622111E-2</v>
      </c>
      <c r="I1590" s="23">
        <v>0</v>
      </c>
      <c r="J1590" s="23">
        <v>89.85046728971956</v>
      </c>
      <c r="K1590" s="23">
        <v>-20.106536335970638</v>
      </c>
      <c r="L1590" s="23"/>
    </row>
    <row r="1591" spans="1:12" x14ac:dyDescent="0.2">
      <c r="A1591" s="103" t="str">
        <f t="shared" si="93"/>
        <v>2015_4_6_f60_1</v>
      </c>
      <c r="B1591" s="23" t="s">
        <v>73</v>
      </c>
      <c r="C1591" s="23">
        <v>6</v>
      </c>
      <c r="D1591" s="23" t="s">
        <v>109</v>
      </c>
      <c r="E1591" s="23">
        <v>0</v>
      </c>
      <c r="F1591" s="23">
        <v>0.11098970391373116</v>
      </c>
      <c r="G1591" s="23">
        <v>0.56673877661239169</v>
      </c>
      <c r="H1591" s="23">
        <v>0.15476651464584007</v>
      </c>
      <c r="I1591" s="23">
        <v>9.5215535762819875E-4</v>
      </c>
      <c r="J1591" s="23">
        <v>71.953271028037307</v>
      </c>
      <c r="K1591" s="23">
        <v>5.4809859771358624</v>
      </c>
      <c r="L1591" s="23"/>
    </row>
    <row r="1592" spans="1:12" x14ac:dyDescent="0.2">
      <c r="A1592" s="103" t="str">
        <f t="shared" si="93"/>
        <v>2015_4_6_f61_1</v>
      </c>
      <c r="B1592" s="23" t="s">
        <v>73</v>
      </c>
      <c r="C1592" s="23">
        <v>6</v>
      </c>
      <c r="D1592" s="23" t="s">
        <v>110</v>
      </c>
      <c r="E1592" s="23">
        <v>8.6630901339689969E-4</v>
      </c>
      <c r="F1592" s="23">
        <v>0.31558308045740813</v>
      </c>
      <c r="G1592" s="23">
        <v>0.20023157106319642</v>
      </c>
      <c r="H1592" s="23">
        <v>2.5932002378184832E-3</v>
      </c>
      <c r="I1592" s="23">
        <v>0</v>
      </c>
      <c r="J1592" s="23">
        <v>66.168224299065372</v>
      </c>
      <c r="K1592" s="23">
        <v>-60.60815692785436</v>
      </c>
      <c r="L1592" s="23"/>
    </row>
    <row r="1593" spans="1:12" x14ac:dyDescent="0.2">
      <c r="A1593" s="103" t="str">
        <f t="shared" si="93"/>
        <v>2015_4_6_f61_2</v>
      </c>
      <c r="B1593" s="23" t="s">
        <v>73</v>
      </c>
      <c r="C1593" s="23">
        <v>6</v>
      </c>
      <c r="D1593" s="23" t="s">
        <v>111</v>
      </c>
      <c r="E1593" s="23">
        <v>5.0935568614207524E-3</v>
      </c>
      <c r="F1593" s="23">
        <v>0.40395197954733231</v>
      </c>
      <c r="G1593" s="23">
        <v>0.10850173313864513</v>
      </c>
      <c r="H1593" s="23">
        <v>4.4564934823782822E-4</v>
      </c>
      <c r="I1593" s="23">
        <v>0</v>
      </c>
      <c r="J1593" s="23">
        <v>65.168224299065358</v>
      </c>
      <c r="K1593" s="23">
        <v>-79.864690969894497</v>
      </c>
      <c r="L1593" s="23"/>
    </row>
    <row r="1594" spans="1:12" x14ac:dyDescent="0.2">
      <c r="A1594" s="103" t="str">
        <f t="shared" si="93"/>
        <v>2015_4_6_f9_1</v>
      </c>
      <c r="B1594" s="23" t="s">
        <v>73</v>
      </c>
      <c r="C1594" s="23">
        <v>6</v>
      </c>
      <c r="D1594" s="23" t="s">
        <v>4</v>
      </c>
      <c r="E1594" s="23">
        <v>1.1390439865891979E-3</v>
      </c>
      <c r="F1594" s="23">
        <v>0.15218896862772394</v>
      </c>
      <c r="G1594" s="23">
        <v>0.87425122751577955</v>
      </c>
      <c r="H1594" s="23">
        <v>0.2747543754279913</v>
      </c>
      <c r="I1594" s="23">
        <v>8.1759916854321837E-3</v>
      </c>
      <c r="J1594" s="23">
        <v>95.514018691588745</v>
      </c>
      <c r="K1594" s="23">
        <v>10.42642506721916</v>
      </c>
      <c r="L1594" s="23"/>
    </row>
    <row r="1595" spans="1:12" x14ac:dyDescent="0.2">
      <c r="A1595" s="103" t="str">
        <f t="shared" si="93"/>
        <v>2015_4_6_f9_2</v>
      </c>
      <c r="B1595" s="23" t="s">
        <v>73</v>
      </c>
      <c r="C1595" s="23">
        <v>6</v>
      </c>
      <c r="D1595" s="23" t="s">
        <v>5</v>
      </c>
      <c r="E1595" s="23">
        <v>1.0007385348011232E-3</v>
      </c>
      <c r="F1595" s="23">
        <v>0.2757099924282187</v>
      </c>
      <c r="G1595" s="23">
        <v>0.79907442117078153</v>
      </c>
      <c r="H1595" s="23">
        <v>9.4799131910643528E-2</v>
      </c>
      <c r="I1595" s="23">
        <v>0</v>
      </c>
      <c r="J1595" s="23">
        <v>98.074766355140184</v>
      </c>
      <c r="K1595" s="23">
        <v>-15.625729824016036</v>
      </c>
      <c r="L1595" s="23"/>
    </row>
    <row r="1596" spans="1:12" x14ac:dyDescent="0.2">
      <c r="A1596" s="103" t="str">
        <f t="shared" si="93"/>
        <v>2015_4_6_f9_3</v>
      </c>
      <c r="B1596" s="23" t="s">
        <v>73</v>
      </c>
      <c r="C1596" s="23">
        <v>6</v>
      </c>
      <c r="D1596" s="23" t="s">
        <v>6</v>
      </c>
      <c r="E1596" s="23">
        <v>8.5302751176756888E-4</v>
      </c>
      <c r="F1596" s="23">
        <v>9.3257367476539246E-2</v>
      </c>
      <c r="G1596" s="23">
        <v>0.45812832396612474</v>
      </c>
      <c r="H1596" s="23">
        <v>0.4497786468994952</v>
      </c>
      <c r="I1596" s="23">
        <v>2.3068105806500885E-2</v>
      </c>
      <c r="J1596" s="23">
        <v>96.635514018691524</v>
      </c>
      <c r="K1596" s="23">
        <v>39.113951674972405</v>
      </c>
      <c r="L1596" s="23"/>
    </row>
    <row r="1597" spans="1:12" x14ac:dyDescent="0.2">
      <c r="A1597" s="103" t="str">
        <f t="shared" si="93"/>
        <v>2015_4_6_f9_4</v>
      </c>
      <c r="B1597" s="23" t="s">
        <v>73</v>
      </c>
      <c r="C1597" s="23">
        <v>6</v>
      </c>
      <c r="D1597" s="23" t="s">
        <v>7</v>
      </c>
      <c r="E1597" s="23">
        <v>2.1378326794944724E-2</v>
      </c>
      <c r="F1597" s="23">
        <v>0.23482805189107669</v>
      </c>
      <c r="G1597" s="23">
        <v>0.30483994628606437</v>
      </c>
      <c r="H1597" s="23">
        <v>5.8899641779834644E-2</v>
      </c>
      <c r="I1597" s="23">
        <v>0</v>
      </c>
      <c r="J1597" s="23">
        <v>86.738317757009298</v>
      </c>
      <c r="K1597" s="23">
        <v>-35.274858685973385</v>
      </c>
      <c r="L1597" s="23"/>
    </row>
    <row r="1598" spans="1:12" x14ac:dyDescent="0.2">
      <c r="A1598" s="103" t="str">
        <f t="shared" si="93"/>
        <v>2015_4_6_InEI</v>
      </c>
      <c r="B1598" s="23" t="s">
        <v>73</v>
      </c>
      <c r="C1598" s="23">
        <v>6</v>
      </c>
      <c r="D1598" s="23" t="s">
        <v>107</v>
      </c>
      <c r="E1598" s="23">
        <v>2.7759576873615821E-5</v>
      </c>
      <c r="F1598" s="23">
        <v>6.9823238829336493E-3</v>
      </c>
      <c r="G1598" s="23">
        <v>2.946809488533176E-2</v>
      </c>
      <c r="H1598" s="23">
        <v>6.0771393179955375E-3</v>
      </c>
      <c r="I1598" s="23">
        <v>6.3872630720572261E-5</v>
      </c>
      <c r="J1598" s="23">
        <v>96.365401889270231</v>
      </c>
      <c r="K1598" s="23">
        <v>-1.9544211222715209</v>
      </c>
      <c r="L1598" s="23"/>
    </row>
    <row r="1599" spans="1:12" x14ac:dyDescent="0.2">
      <c r="A1599" s="103" t="str">
        <f t="shared" si="93"/>
        <v>2015_4_6_InIN</v>
      </c>
      <c r="B1599" s="23" t="s">
        <v>73</v>
      </c>
      <c r="C1599" s="23">
        <v>6</v>
      </c>
      <c r="D1599" s="23" t="s">
        <v>113</v>
      </c>
      <c r="E1599" s="23">
        <v>1.5244869270510873E-4</v>
      </c>
      <c r="F1599" s="23">
        <v>4.8436004708698188E-3</v>
      </c>
      <c r="G1599" s="23">
        <v>1.0786848394165159E-2</v>
      </c>
      <c r="H1599" s="23">
        <v>7.5467847569510001E-3</v>
      </c>
      <c r="I1599" s="23">
        <v>1.7136097056281134E-4</v>
      </c>
      <c r="J1599" s="23">
        <v>93.901351121603057</v>
      </c>
      <c r="K1599" s="23">
        <v>11.663349616127363</v>
      </c>
      <c r="L1599" s="23"/>
    </row>
    <row r="1600" spans="1:12" x14ac:dyDescent="0.2">
      <c r="A1600" s="103" t="str">
        <f t="shared" si="93"/>
        <v>2015_4_6_lagE</v>
      </c>
      <c r="B1600" s="23" t="s">
        <v>73</v>
      </c>
      <c r="C1600" s="23">
        <v>6</v>
      </c>
      <c r="D1600" s="23" t="s">
        <v>226</v>
      </c>
      <c r="E1600" s="23">
        <v>2.7759576873615821E-5</v>
      </c>
      <c r="F1600" s="23">
        <v>4.7748647078542398E-3</v>
      </c>
      <c r="G1600" s="23">
        <v>1.8008993118832781E-2</v>
      </c>
      <c r="H1600" s="23">
        <v>1.9057160116395796E-2</v>
      </c>
      <c r="I1600" s="23">
        <v>8.8607657317472499E-4</v>
      </c>
      <c r="J1600" s="23">
        <v>98.044888456209875</v>
      </c>
      <c r="K1600" s="23">
        <v>37.420147350506582</v>
      </c>
      <c r="L1600" s="23"/>
    </row>
    <row r="1601" spans="1:12" x14ac:dyDescent="0.2">
      <c r="A1601" s="103" t="str">
        <f t="shared" si="93"/>
        <v>2015_4_6_lagI</v>
      </c>
      <c r="B1601" s="23" t="s">
        <v>73</v>
      </c>
      <c r="C1601" s="23">
        <v>6</v>
      </c>
      <c r="D1601" s="23" t="s">
        <v>227</v>
      </c>
      <c r="E1601" s="23">
        <v>4.4159761298279918E-5</v>
      </c>
      <c r="F1601" s="23">
        <v>2.9276618280620731E-3</v>
      </c>
      <c r="G1601" s="23">
        <v>1.0387781663949958E-2</v>
      </c>
      <c r="H1601" s="23">
        <v>9.1954438221422026E-3</v>
      </c>
      <c r="I1601" s="23">
        <v>1.1455761332032218E-3</v>
      </c>
      <c r="J1601" s="23">
        <v>95.232213855412496</v>
      </c>
      <c r="K1601" s="23">
        <v>35.740050644729244</v>
      </c>
      <c r="L1601" s="23"/>
    </row>
    <row r="1602" spans="1:12" x14ac:dyDescent="0.2">
      <c r="A1602" s="103" t="str">
        <f t="shared" si="93"/>
        <v>2015_4_7_f12_3</v>
      </c>
      <c r="B1602" s="23" t="s">
        <v>73</v>
      </c>
      <c r="C1602" s="23">
        <v>7</v>
      </c>
      <c r="D1602" s="23" t="s">
        <v>3</v>
      </c>
      <c r="E1602" s="23">
        <v>2.2031973376127518E-2</v>
      </c>
      <c r="F1602" s="23">
        <v>8.9759467372290402E-2</v>
      </c>
      <c r="G1602" s="23">
        <v>5.7382850498028999E-2</v>
      </c>
      <c r="H1602" s="23">
        <v>2.5585970717749563E-3</v>
      </c>
      <c r="I1602" s="23">
        <v>0</v>
      </c>
      <c r="J1602" s="23">
        <v>66.934579439252303</v>
      </c>
      <c r="K1602" s="23">
        <v>-76.435456445323481</v>
      </c>
      <c r="L1602" s="23"/>
    </row>
    <row r="1603" spans="1:12" x14ac:dyDescent="0.2">
      <c r="A1603" s="103" t="str">
        <f t="shared" ref="A1603:A1666" si="94">CONCATENATE(B1603,"_",C1603,"_",D1603)</f>
        <v>2015_4_7_f4_1</v>
      </c>
      <c r="B1603" s="23" t="s">
        <v>73</v>
      </c>
      <c r="C1603" s="23">
        <v>7</v>
      </c>
      <c r="D1603" s="23" t="s">
        <v>43</v>
      </c>
      <c r="E1603" s="23">
        <v>9.8395528005815018E-4</v>
      </c>
      <c r="F1603" s="23">
        <v>4.0617376086875552E-2</v>
      </c>
      <c r="G1603" s="23">
        <v>0.21913257170424358</v>
      </c>
      <c r="H1603" s="23">
        <v>7.4992027015869836E-2</v>
      </c>
      <c r="I1603" s="23">
        <v>5.4044690802009356E-3</v>
      </c>
      <c r="J1603" s="23">
        <v>61.411214953270971</v>
      </c>
      <c r="K1603" s="23">
        <v>12.66837509491268</v>
      </c>
      <c r="L1603" s="23"/>
    </row>
    <row r="1604" spans="1:12" x14ac:dyDescent="0.2">
      <c r="A1604" s="103" t="str">
        <f t="shared" si="94"/>
        <v>2015_4_7_f4_2</v>
      </c>
      <c r="B1604" s="23" t="s">
        <v>73</v>
      </c>
      <c r="C1604" s="23">
        <v>7</v>
      </c>
      <c r="D1604" s="23" t="s">
        <v>44</v>
      </c>
      <c r="E1604" s="23">
        <v>1.592036919799232E-3</v>
      </c>
      <c r="F1604" s="23">
        <v>0.1053147589868685</v>
      </c>
      <c r="G1604" s="23">
        <v>0.3188747265410114</v>
      </c>
      <c r="H1604" s="23">
        <v>0.12837712703983253</v>
      </c>
      <c r="I1604" s="23">
        <v>0</v>
      </c>
      <c r="J1604" s="23">
        <v>64.915887850467257</v>
      </c>
      <c r="K1604" s="23">
        <v>3.5871125050108121</v>
      </c>
      <c r="L1604" s="23"/>
    </row>
    <row r="1605" spans="1:12" x14ac:dyDescent="0.2">
      <c r="A1605" s="103" t="str">
        <f t="shared" si="94"/>
        <v>2015_4_7_f4_3</v>
      </c>
      <c r="B1605" s="23" t="s">
        <v>73</v>
      </c>
      <c r="C1605" s="23">
        <v>7</v>
      </c>
      <c r="D1605" s="23" t="s">
        <v>100</v>
      </c>
      <c r="E1605" s="23">
        <v>0</v>
      </c>
      <c r="F1605" s="23">
        <v>2.5420880013763379E-2</v>
      </c>
      <c r="G1605" s="23">
        <v>7.7133789128553176E-2</v>
      </c>
      <c r="H1605" s="23">
        <v>4.6789879410992608E-2</v>
      </c>
      <c r="I1605" s="23">
        <v>5.9395401525479119E-3</v>
      </c>
      <c r="J1605" s="23">
        <v>60.177570093457931</v>
      </c>
      <c r="K1605" s="23">
        <v>21.411131030497515</v>
      </c>
      <c r="L1605" s="23"/>
    </row>
    <row r="1606" spans="1:12" x14ac:dyDescent="0.2">
      <c r="A1606" s="103" t="str">
        <f t="shared" si="94"/>
        <v>2015_4_7_f4_4</v>
      </c>
      <c r="B1606" s="23" t="s">
        <v>73</v>
      </c>
      <c r="C1606" s="23">
        <v>7</v>
      </c>
      <c r="D1606" s="23" t="s">
        <v>102</v>
      </c>
      <c r="E1606" s="23">
        <v>2.0512364860479475E-4</v>
      </c>
      <c r="F1606" s="23">
        <v>1.9293597191992619E-2</v>
      </c>
      <c r="G1606" s="23">
        <v>1.641093312517853E-2</v>
      </c>
      <c r="H1606" s="23">
        <v>1.1281800673263712E-3</v>
      </c>
      <c r="I1606" s="23">
        <v>0</v>
      </c>
      <c r="J1606" s="23">
        <v>49.663551401869135</v>
      </c>
      <c r="K1606" s="23">
        <v>-50.153214697365847</v>
      </c>
      <c r="L1606" s="23"/>
    </row>
    <row r="1607" spans="1:12" x14ac:dyDescent="0.2">
      <c r="A1607" s="103" t="str">
        <f t="shared" si="94"/>
        <v>2015_4_7_f60_1</v>
      </c>
      <c r="B1607" s="23" t="s">
        <v>73</v>
      </c>
      <c r="C1607" s="23">
        <v>7</v>
      </c>
      <c r="D1607" s="23" t="s">
        <v>109</v>
      </c>
      <c r="E1607" s="23">
        <v>0</v>
      </c>
      <c r="F1607" s="23">
        <v>2.7234504481367692E-2</v>
      </c>
      <c r="G1607" s="23">
        <v>9.379631840177588E-2</v>
      </c>
      <c r="H1607" s="23">
        <v>1.0520894604165072E-2</v>
      </c>
      <c r="I1607" s="23">
        <v>4.4758906658876865E-4</v>
      </c>
      <c r="J1607" s="23">
        <v>47.644859813084103</v>
      </c>
      <c r="K1607" s="23">
        <v>-11.983723367187665</v>
      </c>
      <c r="L1607" s="23"/>
    </row>
    <row r="1608" spans="1:12" x14ac:dyDescent="0.2">
      <c r="A1608" s="103" t="str">
        <f t="shared" si="94"/>
        <v>2015_4_7_f61_1</v>
      </c>
      <c r="B1608" s="23" t="s">
        <v>73</v>
      </c>
      <c r="C1608" s="23">
        <v>7</v>
      </c>
      <c r="D1608" s="23" t="s">
        <v>110</v>
      </c>
      <c r="E1608" s="23">
        <v>2.0512364860479475E-4</v>
      </c>
      <c r="F1608" s="23">
        <v>1.421357640890618E-2</v>
      </c>
      <c r="G1608" s="23">
        <v>1.4376529967315576E-2</v>
      </c>
      <c r="H1608" s="23">
        <v>2.0512364860479475E-4</v>
      </c>
      <c r="I1608" s="23">
        <v>0</v>
      </c>
      <c r="J1608" s="23">
        <v>42.878504672897201</v>
      </c>
      <c r="K1608" s="23">
        <v>-49.71904901532514</v>
      </c>
      <c r="L1608" s="23"/>
    </row>
    <row r="1609" spans="1:12" x14ac:dyDescent="0.2">
      <c r="A1609" s="103" t="str">
        <f t="shared" si="94"/>
        <v>2015_4_7_f61_2</v>
      </c>
      <c r="B1609" s="23" t="s">
        <v>73</v>
      </c>
      <c r="C1609" s="23">
        <v>7</v>
      </c>
      <c r="D1609" s="23" t="s">
        <v>111</v>
      </c>
      <c r="E1609" s="23">
        <v>1.487233222117674E-3</v>
      </c>
      <c r="F1609" s="23">
        <v>1.7916735070139439E-2</v>
      </c>
      <c r="G1609" s="23">
        <v>8.7422241303850533E-3</v>
      </c>
      <c r="H1609" s="23">
        <v>0</v>
      </c>
      <c r="I1609" s="23">
        <v>0</v>
      </c>
      <c r="J1609" s="23">
        <v>40.878504672897193</v>
      </c>
      <c r="K1609" s="23">
        <v>-74.223899278002833</v>
      </c>
      <c r="L1609" s="23"/>
    </row>
    <row r="1610" spans="1:12" x14ac:dyDescent="0.2">
      <c r="A1610" s="103" t="str">
        <f t="shared" si="94"/>
        <v>2015_4_7_f9_1</v>
      </c>
      <c r="B1610" s="23" t="s">
        <v>73</v>
      </c>
      <c r="C1610" s="23">
        <v>7</v>
      </c>
      <c r="D1610" s="23" t="s">
        <v>4</v>
      </c>
      <c r="E1610" s="23">
        <v>9.8395528005815018E-4</v>
      </c>
      <c r="F1610" s="23">
        <v>5.0020155056328883E-2</v>
      </c>
      <c r="G1610" s="23">
        <v>0.22649135275233889</v>
      </c>
      <c r="H1610" s="23">
        <v>5.0303782836957689E-2</v>
      </c>
      <c r="I1610" s="23">
        <v>5.4044690802009356E-3</v>
      </c>
      <c r="J1610" s="23">
        <v>59.906542056074727</v>
      </c>
      <c r="K1610" s="23">
        <v>2.7384614786642545</v>
      </c>
      <c r="L1610" s="23"/>
    </row>
    <row r="1611" spans="1:12" x14ac:dyDescent="0.2">
      <c r="A1611" s="103" t="str">
        <f t="shared" si="94"/>
        <v>2015_4_7_f9_2</v>
      </c>
      <c r="B1611" s="23" t="s">
        <v>73</v>
      </c>
      <c r="C1611" s="23">
        <v>7</v>
      </c>
      <c r="D1611" s="23" t="s">
        <v>5</v>
      </c>
      <c r="E1611" s="23">
        <v>1.592036919799232E-3</v>
      </c>
      <c r="F1611" s="23">
        <v>0.13716694734665058</v>
      </c>
      <c r="G1611" s="23">
        <v>0.33754459587586116</v>
      </c>
      <c r="H1611" s="23">
        <v>4.600542144094328E-2</v>
      </c>
      <c r="I1611" s="23">
        <v>0</v>
      </c>
      <c r="J1611" s="23">
        <v>63.168224299065393</v>
      </c>
      <c r="K1611" s="23">
        <v>-18.063177057894798</v>
      </c>
      <c r="L1611" s="23"/>
    </row>
    <row r="1612" spans="1:12" x14ac:dyDescent="0.2">
      <c r="A1612" s="103" t="str">
        <f t="shared" si="94"/>
        <v>2015_4_7_f9_3</v>
      </c>
      <c r="B1612" s="23" t="s">
        <v>73</v>
      </c>
      <c r="C1612" s="23">
        <v>7</v>
      </c>
      <c r="D1612" s="23" t="s">
        <v>6</v>
      </c>
      <c r="E1612" s="23">
        <v>4.4758906658876865E-4</v>
      </c>
      <c r="F1612" s="23">
        <v>4.3001100423338795E-2</v>
      </c>
      <c r="G1612" s="23">
        <v>8.3235111760726441E-2</v>
      </c>
      <c r="H1612" s="23">
        <v>2.686403639242621E-2</v>
      </c>
      <c r="I1612" s="23">
        <v>1.9112385532489944E-3</v>
      </c>
      <c r="J1612" s="23">
        <v>60.429906542056067</v>
      </c>
      <c r="K1612" s="23">
        <v>-8.4972620324268</v>
      </c>
      <c r="L1612" s="23"/>
    </row>
    <row r="1613" spans="1:12" x14ac:dyDescent="0.2">
      <c r="A1613" s="103" t="str">
        <f t="shared" si="94"/>
        <v>2015_4_7_f9_4</v>
      </c>
      <c r="B1613" s="23" t="s">
        <v>73</v>
      </c>
      <c r="C1613" s="23">
        <v>7</v>
      </c>
      <c r="D1613" s="23" t="s">
        <v>7</v>
      </c>
      <c r="E1613" s="23">
        <v>3.5297927348743856E-3</v>
      </c>
      <c r="F1613" s="23">
        <v>2.2911721514971773E-2</v>
      </c>
      <c r="G1613" s="23">
        <v>1.1560157976446522E-2</v>
      </c>
      <c r="H1613" s="23">
        <v>3.0768547290719206E-4</v>
      </c>
      <c r="I1613" s="23">
        <v>0</v>
      </c>
      <c r="J1613" s="23">
        <v>51.411214953270999</v>
      </c>
      <c r="K1613" s="23">
        <v>-77.431790281445785</v>
      </c>
      <c r="L1613" s="23"/>
    </row>
    <row r="1614" spans="1:12" x14ac:dyDescent="0.2">
      <c r="A1614" s="103" t="str">
        <f t="shared" si="94"/>
        <v>2015_4_7_InEI</v>
      </c>
      <c r="B1614" s="23" t="s">
        <v>73</v>
      </c>
      <c r="C1614" s="23">
        <v>7</v>
      </c>
      <c r="D1614" s="23" t="s">
        <v>107</v>
      </c>
      <c r="E1614" s="23">
        <v>2.7284828264964916E-5</v>
      </c>
      <c r="F1614" s="23">
        <v>2.493436100602972E-3</v>
      </c>
      <c r="G1614" s="23">
        <v>7.3044725321591017E-3</v>
      </c>
      <c r="H1614" s="23">
        <v>7.6971862404526356E-4</v>
      </c>
      <c r="I1614" s="23">
        <v>4.2320623779261447E-5</v>
      </c>
      <c r="J1614" s="23">
        <v>61.768992524245299</v>
      </c>
      <c r="K1614" s="23">
        <v>-15.921865506616031</v>
      </c>
      <c r="L1614" s="23"/>
    </row>
    <row r="1615" spans="1:12" x14ac:dyDescent="0.2">
      <c r="A1615" s="103" t="str">
        <f t="shared" si="94"/>
        <v>2015_4_7_InIN</v>
      </c>
      <c r="B1615" s="23" t="s">
        <v>73</v>
      </c>
      <c r="C1615" s="23">
        <v>7</v>
      </c>
      <c r="D1615" s="23" t="s">
        <v>113</v>
      </c>
      <c r="E1615" s="23">
        <v>1.0558611113696376E-5</v>
      </c>
      <c r="F1615" s="23">
        <v>2.8205351215879572E-4</v>
      </c>
      <c r="G1615" s="23">
        <v>3.8349446704548888E-4</v>
      </c>
      <c r="H1615" s="23">
        <v>7.5390174324422473E-5</v>
      </c>
      <c r="I1615" s="23">
        <v>4.6836421444161006E-6</v>
      </c>
      <c r="J1615" s="23">
        <v>59.011985279535914</v>
      </c>
      <c r="K1615" s="23">
        <v>-28.883752317918539</v>
      </c>
      <c r="L1615" s="23"/>
    </row>
    <row r="1616" spans="1:12" x14ac:dyDescent="0.2">
      <c r="A1616" s="103" t="str">
        <f t="shared" si="94"/>
        <v>2015_4_7_lagE</v>
      </c>
      <c r="B1616" s="23" t="s">
        <v>73</v>
      </c>
      <c r="C1616" s="23">
        <v>7</v>
      </c>
      <c r="D1616" s="23" t="s">
        <v>226</v>
      </c>
      <c r="E1616" s="23">
        <v>2.7284828264964916E-5</v>
      </c>
      <c r="F1616" s="23">
        <v>1.5613895772428885E-3</v>
      </c>
      <c r="G1616" s="23">
        <v>7.8663072240791783E-3</v>
      </c>
      <c r="H1616" s="23">
        <v>1.8858018873728673E-3</v>
      </c>
      <c r="I1616" s="23">
        <v>4.2320623779261447E-5</v>
      </c>
      <c r="J1616" s="23">
        <v>63.054649054420324</v>
      </c>
      <c r="K1616" s="23">
        <v>3.1141233250243601</v>
      </c>
      <c r="L1616" s="23"/>
    </row>
    <row r="1617" spans="1:12" x14ac:dyDescent="0.2">
      <c r="A1617" s="103" t="str">
        <f t="shared" si="94"/>
        <v>2015_4_7_lagI</v>
      </c>
      <c r="B1617" s="23" t="s">
        <v>73</v>
      </c>
      <c r="C1617" s="23">
        <v>7</v>
      </c>
      <c r="D1617" s="23" t="s">
        <v>227</v>
      </c>
      <c r="E1617" s="23">
        <v>5.7169757520324731E-7</v>
      </c>
      <c r="F1617" s="23">
        <v>1.6580942704842361E-4</v>
      </c>
      <c r="G1617" s="23">
        <v>3.8385025645875596E-4</v>
      </c>
      <c r="H1617" s="23">
        <v>1.8147680928013826E-4</v>
      </c>
      <c r="I1617" s="23">
        <v>1.8767610823264834E-5</v>
      </c>
      <c r="J1617" s="23">
        <v>57.696506863320536</v>
      </c>
      <c r="K1617" s="23">
        <v>6.9368270963010294</v>
      </c>
      <c r="L1617" s="23"/>
    </row>
    <row r="1618" spans="1:12" x14ac:dyDescent="0.2">
      <c r="A1618" s="103" t="str">
        <f t="shared" si="94"/>
        <v>2015_4_8_f12_3</v>
      </c>
      <c r="B1618" s="23" t="s">
        <v>73</v>
      </c>
      <c r="C1618" s="23">
        <v>8</v>
      </c>
      <c r="D1618" s="23" t="s">
        <v>3</v>
      </c>
      <c r="E1618" s="23">
        <v>1.3567544884382477E-3</v>
      </c>
      <c r="F1618" s="23">
        <v>6.7229987348224773E-2</v>
      </c>
      <c r="G1618" s="23">
        <v>0.1595936315680074</v>
      </c>
      <c r="H1618" s="23">
        <v>4.6162540817442956E-2</v>
      </c>
      <c r="I1618" s="23">
        <v>0</v>
      </c>
      <c r="J1618" s="23">
        <v>21.953271028037381</v>
      </c>
      <c r="K1618" s="23">
        <v>-8.668332322374031</v>
      </c>
      <c r="L1618" s="23"/>
    </row>
    <row r="1619" spans="1:12" x14ac:dyDescent="0.2">
      <c r="A1619" s="103" t="str">
        <f t="shared" si="94"/>
        <v>2015_4_8_f4_1</v>
      </c>
      <c r="B1619" s="23" t="s">
        <v>73</v>
      </c>
      <c r="C1619" s="23">
        <v>8</v>
      </c>
      <c r="D1619" s="23" t="s">
        <v>43</v>
      </c>
      <c r="E1619" s="23">
        <v>6.7960583509116713E-4</v>
      </c>
      <c r="F1619" s="23">
        <v>0.13319885836580536</v>
      </c>
      <c r="G1619" s="23">
        <v>0.29618413788972492</v>
      </c>
      <c r="H1619" s="23">
        <v>7.2641736993513131E-2</v>
      </c>
      <c r="I1619" s="23">
        <v>2.5532652000692879E-2</v>
      </c>
      <c r="J1619" s="23">
        <v>21.579439252336435</v>
      </c>
      <c r="K1619" s="23">
        <v>-2.0541971168668636</v>
      </c>
      <c r="L1619" s="23"/>
    </row>
    <row r="1620" spans="1:12" x14ac:dyDescent="0.2">
      <c r="A1620" s="103" t="str">
        <f t="shared" si="94"/>
        <v>2015_4_8_f4_2</v>
      </c>
      <c r="B1620" s="23" t="s">
        <v>73</v>
      </c>
      <c r="C1620" s="23">
        <v>8</v>
      </c>
      <c r="D1620" s="23" t="s">
        <v>44</v>
      </c>
      <c r="E1620" s="23">
        <v>5.3550996070418882E-4</v>
      </c>
      <c r="F1620" s="23">
        <v>5.690692537346944E-2</v>
      </c>
      <c r="G1620" s="23">
        <v>0.31905590755478697</v>
      </c>
      <c r="H1620" s="23">
        <v>2.5418739036150089E-2</v>
      </c>
      <c r="I1620" s="23">
        <v>0</v>
      </c>
      <c r="J1620" s="23">
        <v>21.654205607476626</v>
      </c>
      <c r="K1620" s="23">
        <v>-8.1009759781233903</v>
      </c>
      <c r="L1620" s="23"/>
    </row>
    <row r="1621" spans="1:12" x14ac:dyDescent="0.2">
      <c r="A1621" s="103" t="str">
        <f t="shared" si="94"/>
        <v>2015_4_8_f4_3</v>
      </c>
      <c r="B1621" s="23" t="s">
        <v>73</v>
      </c>
      <c r="C1621" s="23">
        <v>8</v>
      </c>
      <c r="D1621" s="23" t="s">
        <v>100</v>
      </c>
      <c r="E1621" s="23">
        <v>0</v>
      </c>
      <c r="F1621" s="23">
        <v>5.1036828387676349E-2</v>
      </c>
      <c r="G1621" s="23">
        <v>0.14307992835822742</v>
      </c>
      <c r="H1621" s="23">
        <v>7.2602809236717455E-2</v>
      </c>
      <c r="I1621" s="23">
        <v>6.6057823731634456E-3</v>
      </c>
      <c r="J1621" s="23">
        <v>21.841121495327091</v>
      </c>
      <c r="K1621" s="23">
        <v>12.723863997457874</v>
      </c>
      <c r="L1621" s="23"/>
    </row>
    <row r="1622" spans="1:12" x14ac:dyDescent="0.2">
      <c r="A1622" s="103" t="str">
        <f t="shared" si="94"/>
        <v>2015_4_8_f4_4</v>
      </c>
      <c r="B1622" s="23" t="s">
        <v>73</v>
      </c>
      <c r="C1622" s="23">
        <v>8</v>
      </c>
      <c r="D1622" s="23" t="s">
        <v>102</v>
      </c>
      <c r="E1622" s="23">
        <v>6.2335376124232037E-4</v>
      </c>
      <c r="F1622" s="23">
        <v>0.12875656543184075</v>
      </c>
      <c r="G1622" s="23">
        <v>0.1140433689008253</v>
      </c>
      <c r="H1622" s="23">
        <v>3.4284456868327621E-3</v>
      </c>
      <c r="I1622" s="23">
        <v>3.1009767148215545E-3</v>
      </c>
      <c r="J1622" s="23">
        <v>20.616822429906534</v>
      </c>
      <c r="K1622" s="23">
        <v>-48.158259055961096</v>
      </c>
      <c r="L1622" s="23"/>
    </row>
    <row r="1623" spans="1:12" x14ac:dyDescent="0.2">
      <c r="A1623" s="103" t="str">
        <f t="shared" si="94"/>
        <v>2015_4_8_f60_1</v>
      </c>
      <c r="B1623" s="23" t="s">
        <v>73</v>
      </c>
      <c r="C1623" s="23">
        <v>8</v>
      </c>
      <c r="D1623" s="23" t="s">
        <v>109</v>
      </c>
      <c r="E1623" s="23">
        <v>0</v>
      </c>
      <c r="F1623" s="23">
        <v>7.2486079250003096E-3</v>
      </c>
      <c r="G1623" s="23">
        <v>0.17606911960356539</v>
      </c>
      <c r="H1623" s="23">
        <v>5.3446700434825509E-2</v>
      </c>
      <c r="I1623" s="23">
        <v>3.3918862210956192E-4</v>
      </c>
      <c r="J1623" s="23">
        <v>18.317757009345783</v>
      </c>
      <c r="K1623" s="23">
        <v>19.770457502549498</v>
      </c>
      <c r="L1623" s="23"/>
    </row>
    <row r="1624" spans="1:12" x14ac:dyDescent="0.2">
      <c r="A1624" s="103" t="str">
        <f t="shared" si="94"/>
        <v>2015_4_8_f61_1</v>
      </c>
      <c r="B1624" s="23" t="s">
        <v>73</v>
      </c>
      <c r="C1624" s="23">
        <v>8</v>
      </c>
      <c r="D1624" s="23" t="s">
        <v>110</v>
      </c>
      <c r="E1624" s="23">
        <v>6.2335376124232037E-4</v>
      </c>
      <c r="F1624" s="23">
        <v>0.17421522850462071</v>
      </c>
      <c r="G1624" s="23">
        <v>4.1442612754664807E-2</v>
      </c>
      <c r="H1624" s="23">
        <v>6.2335376124232037E-4</v>
      </c>
      <c r="I1624" s="23">
        <v>0</v>
      </c>
      <c r="J1624" s="23">
        <v>17.056074766355138</v>
      </c>
      <c r="K1624" s="23">
        <v>-80.6062312882935</v>
      </c>
      <c r="L1624" s="23"/>
    </row>
    <row r="1625" spans="1:12" x14ac:dyDescent="0.2">
      <c r="A1625" s="103" t="str">
        <f t="shared" si="94"/>
        <v>2015_4_8_f61_2</v>
      </c>
      <c r="B1625" s="23" t="s">
        <v>73</v>
      </c>
      <c r="C1625" s="23">
        <v>8</v>
      </c>
      <c r="D1625" s="23" t="s">
        <v>111</v>
      </c>
      <c r="E1625" s="23">
        <v>1.2467075224846407E-3</v>
      </c>
      <c r="F1625" s="23">
        <v>0.13005221108368803</v>
      </c>
      <c r="G1625" s="23">
        <v>8.5605630175597663E-2</v>
      </c>
      <c r="H1625" s="23">
        <v>0</v>
      </c>
      <c r="I1625" s="23">
        <v>0</v>
      </c>
      <c r="J1625" s="23">
        <v>17.056074766355145</v>
      </c>
      <c r="K1625" s="23">
        <v>-61.107813032548563</v>
      </c>
      <c r="L1625" s="23"/>
    </row>
    <row r="1626" spans="1:12" x14ac:dyDescent="0.2">
      <c r="A1626" s="103" t="str">
        <f t="shared" si="94"/>
        <v>2015_4_8_f9_1</v>
      </c>
      <c r="B1626" s="23" t="s">
        <v>73</v>
      </c>
      <c r="C1626" s="23">
        <v>8</v>
      </c>
      <c r="D1626" s="23" t="s">
        <v>4</v>
      </c>
      <c r="E1626" s="23">
        <v>6.7960583509116713E-4</v>
      </c>
      <c r="F1626" s="23">
        <v>0.17659747033807077</v>
      </c>
      <c r="G1626" s="23">
        <v>0.26620668888849286</v>
      </c>
      <c r="H1626" s="23">
        <v>8.3394014352990278E-2</v>
      </c>
      <c r="I1626" s="23">
        <v>0</v>
      </c>
      <c r="J1626" s="23">
        <v>21.504672897196251</v>
      </c>
      <c r="K1626" s="23">
        <v>-17.947742597974205</v>
      </c>
      <c r="L1626" s="23"/>
    </row>
    <row r="1627" spans="1:12" x14ac:dyDescent="0.2">
      <c r="A1627" s="103" t="str">
        <f t="shared" si="94"/>
        <v>2015_4_8_f9_2</v>
      </c>
      <c r="B1627" s="23" t="s">
        <v>73</v>
      </c>
      <c r="C1627" s="23">
        <v>8</v>
      </c>
      <c r="D1627" s="23" t="s">
        <v>5</v>
      </c>
      <c r="E1627" s="23">
        <v>5.3550996070418882E-4</v>
      </c>
      <c r="F1627" s="23">
        <v>0.1037654700830993</v>
      </c>
      <c r="G1627" s="23">
        <v>0.28649670129605925</v>
      </c>
      <c r="H1627" s="23">
        <v>1.1654910545952352E-2</v>
      </c>
      <c r="I1627" s="23">
        <v>0</v>
      </c>
      <c r="J1627" s="23">
        <v>21.691588785046726</v>
      </c>
      <c r="K1627" s="23">
        <v>-23.153430077794862</v>
      </c>
      <c r="L1627" s="23"/>
    </row>
    <row r="1628" spans="1:12" x14ac:dyDescent="0.2">
      <c r="A1628" s="103" t="str">
        <f t="shared" si="94"/>
        <v>2015_4_8_f9_3</v>
      </c>
      <c r="B1628" s="23" t="s">
        <v>73</v>
      </c>
      <c r="C1628" s="23">
        <v>8</v>
      </c>
      <c r="D1628" s="23" t="s">
        <v>6</v>
      </c>
      <c r="E1628" s="23">
        <v>3.3918862210956192E-4</v>
      </c>
      <c r="F1628" s="23">
        <v>7.8653197744521661E-2</v>
      </c>
      <c r="G1628" s="23">
        <v>0.15752294814296772</v>
      </c>
      <c r="H1628" s="23">
        <v>3.6470825224076103E-2</v>
      </c>
      <c r="I1628" s="23">
        <v>6.7837724421912385E-4</v>
      </c>
      <c r="J1628" s="23">
        <v>21.878504672897183</v>
      </c>
      <c r="K1628" s="23">
        <v>-15.166011546311173</v>
      </c>
      <c r="L1628" s="23"/>
    </row>
    <row r="1629" spans="1:12" x14ac:dyDescent="0.2">
      <c r="A1629" s="103" t="str">
        <f t="shared" si="94"/>
        <v>2015_4_8_f9_4</v>
      </c>
      <c r="B1629" s="23" t="s">
        <v>73</v>
      </c>
      <c r="C1629" s="23">
        <v>8</v>
      </c>
      <c r="D1629" s="23" t="s">
        <v>7</v>
      </c>
      <c r="E1629" s="23">
        <v>1.2467075224846407E-3</v>
      </c>
      <c r="F1629" s="23">
        <v>0.1084382176941534</v>
      </c>
      <c r="G1629" s="23">
        <v>0.13254059348414829</v>
      </c>
      <c r="H1629" s="23">
        <v>4.0360073566850342E-3</v>
      </c>
      <c r="I1629" s="23">
        <v>0</v>
      </c>
      <c r="J1629" s="23">
        <v>19.579439252336446</v>
      </c>
      <c r="K1629" s="23">
        <v>-43.40735927929353</v>
      </c>
      <c r="L1629" s="23"/>
    </row>
    <row r="1630" spans="1:12" x14ac:dyDescent="0.2">
      <c r="A1630" s="103" t="str">
        <f t="shared" si="94"/>
        <v>2015_4_8_InEI</v>
      </c>
      <c r="B1630" s="23" t="s">
        <v>73</v>
      </c>
      <c r="C1630" s="23">
        <v>8</v>
      </c>
      <c r="D1630" s="23" t="s">
        <v>107</v>
      </c>
      <c r="E1630" s="23">
        <v>2.6782354583002587E-5</v>
      </c>
      <c r="F1630" s="23">
        <v>7.0379208267746345E-3</v>
      </c>
      <c r="G1630" s="23">
        <v>1.5055146749049515E-2</v>
      </c>
      <c r="H1630" s="23">
        <v>1.7543146425677903E-3</v>
      </c>
      <c r="I1630" s="23">
        <v>0</v>
      </c>
      <c r="J1630" s="23">
        <v>21.59277551559342</v>
      </c>
      <c r="K1630" s="23">
        <v>-22.355424739822798</v>
      </c>
      <c r="L1630" s="23"/>
    </row>
    <row r="1631" spans="1:12" x14ac:dyDescent="0.2">
      <c r="A1631" s="103" t="str">
        <f t="shared" si="94"/>
        <v>2015_4_8_InIN</v>
      </c>
      <c r="B1631" s="23" t="s">
        <v>73</v>
      </c>
      <c r="C1631" s="23">
        <v>8</v>
      </c>
      <c r="D1631" s="23" t="s">
        <v>113</v>
      </c>
      <c r="E1631" s="23">
        <v>2.4993175675787593E-5</v>
      </c>
      <c r="F1631" s="23">
        <v>3.6823413285662493E-3</v>
      </c>
      <c r="G1631" s="23">
        <v>5.3803281245145161E-3</v>
      </c>
      <c r="H1631" s="23">
        <v>6.9771809945073677E-4</v>
      </c>
      <c r="I1631" s="23">
        <v>1.0422698489623979E-5</v>
      </c>
      <c r="J1631" s="23">
        <v>20.883596047161006</v>
      </c>
      <c r="K1631" s="23">
        <v>-30.765870365204574</v>
      </c>
      <c r="L1631" s="23"/>
    </row>
    <row r="1632" spans="1:12" x14ac:dyDescent="0.2">
      <c r="A1632" s="103" t="str">
        <f t="shared" si="94"/>
        <v>2015_4_8_lagE</v>
      </c>
      <c r="B1632" s="23" t="s">
        <v>73</v>
      </c>
      <c r="C1632" s="23">
        <v>8</v>
      </c>
      <c r="D1632" s="23" t="s">
        <v>226</v>
      </c>
      <c r="E1632" s="23">
        <v>2.6782354583002587E-5</v>
      </c>
      <c r="F1632" s="23">
        <v>5.1093060347832215E-3</v>
      </c>
      <c r="G1632" s="23">
        <v>1.6599115846624466E-2</v>
      </c>
      <c r="H1632" s="23">
        <v>1.6722822805029123E-3</v>
      </c>
      <c r="I1632" s="23">
        <v>4.8544703093604871E-4</v>
      </c>
      <c r="J1632" s="23">
        <v>21.614680299695305</v>
      </c>
      <c r="K1632" s="23">
        <v>-10.545772441765653</v>
      </c>
      <c r="L1632" s="23"/>
    </row>
    <row r="1633" spans="1:12" x14ac:dyDescent="0.2">
      <c r="A1633" s="103" t="str">
        <f t="shared" si="94"/>
        <v>2015_4_8_lagI</v>
      </c>
      <c r="B1633" s="23" t="s">
        <v>73</v>
      </c>
      <c r="C1633" s="23">
        <v>8</v>
      </c>
      <c r="D1633" s="23" t="s">
        <v>227</v>
      </c>
      <c r="E1633" s="23">
        <v>9.8909132154878001E-6</v>
      </c>
      <c r="F1633" s="23">
        <v>3.5758012994426972E-3</v>
      </c>
      <c r="G1633" s="23">
        <v>4.8293073004926912E-3</v>
      </c>
      <c r="H1633" s="23">
        <v>1.3187325143694125E-3</v>
      </c>
      <c r="I1633" s="23">
        <v>7.5179242789586768E-5</v>
      </c>
      <c r="J1633" s="23">
        <v>21.308438167409602</v>
      </c>
      <c r="K1633" s="23">
        <v>-21.679186071971763</v>
      </c>
      <c r="L1633" s="23"/>
    </row>
    <row r="1634" spans="1:12" x14ac:dyDescent="0.2">
      <c r="A1634" s="103" t="str">
        <f t="shared" si="94"/>
        <v>2016_2_1_f12_3</v>
      </c>
      <c r="B1634" s="23" t="s">
        <v>74</v>
      </c>
      <c r="C1634" s="23">
        <v>1</v>
      </c>
      <c r="D1634" s="23" t="s">
        <v>3</v>
      </c>
      <c r="E1634" s="23">
        <v>1.2910024399254753E-3</v>
      </c>
      <c r="F1634" s="23">
        <v>0.37449016808711399</v>
      </c>
      <c r="G1634" s="23">
        <v>0.73058358061413242</v>
      </c>
      <c r="H1634" s="23">
        <v>0.18681435429662521</v>
      </c>
      <c r="I1634" s="23">
        <v>0</v>
      </c>
      <c r="J1634" s="23">
        <v>52.344422098663152</v>
      </c>
      <c r="K1634" s="23">
        <v>-14.712410513772509</v>
      </c>
      <c r="L1634" s="23"/>
    </row>
    <row r="1635" spans="1:12" x14ac:dyDescent="0.2">
      <c r="A1635" s="103" t="str">
        <f t="shared" si="94"/>
        <v>2016_2_1_f4_1</v>
      </c>
      <c r="B1635" s="23" t="s">
        <v>74</v>
      </c>
      <c r="C1635" s="23">
        <v>1</v>
      </c>
      <c r="D1635" s="23" t="s">
        <v>43</v>
      </c>
      <c r="E1635" s="23">
        <v>2.9932444136497489E-2</v>
      </c>
      <c r="F1635" s="23">
        <v>0.67176514583680702</v>
      </c>
      <c r="G1635" s="23">
        <v>0.45865823985650195</v>
      </c>
      <c r="H1635" s="23">
        <v>4.3606152391652414E-2</v>
      </c>
      <c r="I1635" s="23">
        <v>1.6771597073712463E-3</v>
      </c>
      <c r="J1635" s="23">
        <v>54.403738317756975</v>
      </c>
      <c r="K1635" s="23">
        <v>-56.788929497431958</v>
      </c>
      <c r="L1635" s="23"/>
    </row>
    <row r="1636" spans="1:12" x14ac:dyDescent="0.2">
      <c r="A1636" s="103" t="str">
        <f t="shared" si="94"/>
        <v>2016_2_1_f4_2</v>
      </c>
      <c r="B1636" s="23" t="s">
        <v>74</v>
      </c>
      <c r="C1636" s="23">
        <v>1</v>
      </c>
      <c r="D1636" s="23" t="s">
        <v>44</v>
      </c>
      <c r="E1636" s="23">
        <v>0</v>
      </c>
      <c r="F1636" s="23">
        <v>0.42877481643279169</v>
      </c>
      <c r="G1636" s="23">
        <v>0.690383948611758</v>
      </c>
      <c r="H1636" s="23">
        <v>0.1451898940060663</v>
      </c>
      <c r="I1636" s="23">
        <v>3.2289526724764059E-3</v>
      </c>
      <c r="J1636" s="23">
        <v>54.144422098663178</v>
      </c>
      <c r="K1636" s="23">
        <v>-21.862725762808132</v>
      </c>
      <c r="L1636" s="23"/>
    </row>
    <row r="1637" spans="1:12" x14ac:dyDescent="0.2">
      <c r="A1637" s="103" t="str">
        <f t="shared" si="94"/>
        <v>2016_2_1_f4_3</v>
      </c>
      <c r="B1637" s="23" t="s">
        <v>74</v>
      </c>
      <c r="C1637" s="23">
        <v>1</v>
      </c>
      <c r="D1637" s="23" t="s">
        <v>100</v>
      </c>
      <c r="E1637" s="23">
        <v>3.5156330295784362E-2</v>
      </c>
      <c r="F1637" s="23">
        <v>9.586364827844096E-2</v>
      </c>
      <c r="G1637" s="23">
        <v>0.442268888590717</v>
      </c>
      <c r="H1637" s="23">
        <v>0.66754977273879734</v>
      </c>
      <c r="I1637" s="23">
        <v>9.0370170794783263E-3</v>
      </c>
      <c r="J1637" s="23">
        <v>49.007973500532323</v>
      </c>
      <c r="K1637" s="23">
        <v>41.55993399227544</v>
      </c>
      <c r="L1637" s="23"/>
    </row>
    <row r="1638" spans="1:12" x14ac:dyDescent="0.2">
      <c r="A1638" s="103" t="str">
        <f t="shared" si="94"/>
        <v>2016_2_1_f4_4</v>
      </c>
      <c r="B1638" s="23" t="s">
        <v>74</v>
      </c>
      <c r="C1638" s="23">
        <v>1</v>
      </c>
      <c r="D1638" s="23" t="s">
        <v>102</v>
      </c>
      <c r="E1638" s="23">
        <v>0.1338985398042267</v>
      </c>
      <c r="F1638" s="23">
        <v>0.97883238482445933</v>
      </c>
      <c r="G1638" s="23">
        <v>0.88146163030768043</v>
      </c>
      <c r="H1638" s="23">
        <v>0.19228773259928467</v>
      </c>
      <c r="I1638" s="23">
        <v>1.7635080517105959E-3</v>
      </c>
      <c r="J1638" s="23">
        <v>44.419188453803365</v>
      </c>
      <c r="K1638" s="23">
        <v>-48.020916035461696</v>
      </c>
      <c r="L1638" s="23"/>
    </row>
    <row r="1639" spans="1:12" x14ac:dyDescent="0.2">
      <c r="A1639" s="103" t="str">
        <f t="shared" si="94"/>
        <v>2016_2_1_f60_1</v>
      </c>
      <c r="B1639" s="23" t="s">
        <v>74</v>
      </c>
      <c r="C1639" s="23">
        <v>1</v>
      </c>
      <c r="D1639" s="23" t="s">
        <v>109</v>
      </c>
      <c r="E1639" s="23">
        <v>1.2910024399254753E-3</v>
      </c>
      <c r="F1639" s="23">
        <v>0.27730036987277173</v>
      </c>
      <c r="G1639" s="23">
        <v>0.7184995714399256</v>
      </c>
      <c r="H1639" s="23">
        <v>0.29737916412510046</v>
      </c>
      <c r="I1639" s="23">
        <v>0</v>
      </c>
      <c r="J1639" s="23">
        <v>52.428534248195888</v>
      </c>
      <c r="K1639" s="23">
        <v>1.351656501451677</v>
      </c>
      <c r="L1639" s="23"/>
    </row>
    <row r="1640" spans="1:12" x14ac:dyDescent="0.2">
      <c r="A1640" s="103" t="str">
        <f t="shared" si="94"/>
        <v>2016_2_1_f61_1</v>
      </c>
      <c r="B1640" s="23" t="s">
        <v>74</v>
      </c>
      <c r="C1640" s="23">
        <v>1</v>
      </c>
      <c r="D1640" s="23" t="s">
        <v>110</v>
      </c>
      <c r="E1640" s="23">
        <v>0.54366783990914858</v>
      </c>
      <c r="F1640" s="23">
        <v>1.3085121639588913</v>
      </c>
      <c r="G1640" s="23">
        <v>0.26453655070875265</v>
      </c>
      <c r="H1640" s="23">
        <v>0.14561540391831287</v>
      </c>
      <c r="I1640" s="23">
        <v>1.7635080517105959E-3</v>
      </c>
      <c r="J1640" s="23">
        <v>46.671524902401494</v>
      </c>
      <c r="K1640" s="23">
        <v>-99.231920957030823</v>
      </c>
      <c r="L1640" s="23"/>
    </row>
    <row r="1641" spans="1:12" x14ac:dyDescent="0.2">
      <c r="A1641" s="103" t="str">
        <f t="shared" si="94"/>
        <v>2016_2_1_f61_2</v>
      </c>
      <c r="B1641" s="23" t="s">
        <v>74</v>
      </c>
      <c r="C1641" s="23">
        <v>1</v>
      </c>
      <c r="D1641" s="23" t="s">
        <v>111</v>
      </c>
      <c r="E1641" s="23">
        <v>0.2368770323640691</v>
      </c>
      <c r="F1641" s="23">
        <v>1.4658939069946455</v>
      </c>
      <c r="G1641" s="23">
        <v>0.48177663914604563</v>
      </c>
      <c r="H1641" s="23">
        <v>7.9547888042054857E-2</v>
      </c>
      <c r="I1641" s="23">
        <v>1.7635080517105959E-3</v>
      </c>
      <c r="J1641" s="23">
        <v>46.755637051934194</v>
      </c>
      <c r="K1641" s="23">
        <v>-81.936832273785427</v>
      </c>
      <c r="L1641" s="23"/>
    </row>
    <row r="1642" spans="1:12" x14ac:dyDescent="0.2">
      <c r="A1642" s="103" t="str">
        <f t="shared" si="94"/>
        <v>2016_2_1_f9_1</v>
      </c>
      <c r="B1642" s="23" t="s">
        <v>74</v>
      </c>
      <c r="C1642" s="23">
        <v>1</v>
      </c>
      <c r="D1642" s="23" t="s">
        <v>4</v>
      </c>
      <c r="E1642" s="23">
        <v>0</v>
      </c>
      <c r="F1642" s="23">
        <v>0.51553674776715963</v>
      </c>
      <c r="G1642" s="23">
        <v>0.67333079708795807</v>
      </c>
      <c r="H1642" s="23">
        <v>2.1318297448876641E-2</v>
      </c>
      <c r="I1642" s="23">
        <v>1.6771597073712463E-3</v>
      </c>
      <c r="J1642" s="23">
        <v>54.639749201466906</v>
      </c>
      <c r="K1642" s="23">
        <v>-40.504919292761521</v>
      </c>
      <c r="L1642" s="23"/>
    </row>
    <row r="1643" spans="1:12" x14ac:dyDescent="0.2">
      <c r="A1643" s="103" t="str">
        <f t="shared" si="94"/>
        <v>2016_2_1_f9_2</v>
      </c>
      <c r="B1643" s="23" t="s">
        <v>74</v>
      </c>
      <c r="C1643" s="23">
        <v>1</v>
      </c>
      <c r="D1643" s="23" t="s">
        <v>5</v>
      </c>
      <c r="E1643" s="23">
        <v>0</v>
      </c>
      <c r="F1643" s="23">
        <v>0.51064034959917981</v>
      </c>
      <c r="G1643" s="23">
        <v>0.69645787733523301</v>
      </c>
      <c r="H1643" s="23">
        <v>8.822789369335092E-2</v>
      </c>
      <c r="I1643" s="23">
        <v>1.614476336238203E-3</v>
      </c>
      <c r="J1643" s="23">
        <v>55.228534248195885</v>
      </c>
      <c r="K1643" s="23">
        <v>-32.320948562687903</v>
      </c>
      <c r="L1643" s="23"/>
    </row>
    <row r="1644" spans="1:12" x14ac:dyDescent="0.2">
      <c r="A1644" s="103" t="str">
        <f t="shared" si="94"/>
        <v>2016_2_1_f9_3</v>
      </c>
      <c r="B1644" s="23" t="s">
        <v>74</v>
      </c>
      <c r="C1644" s="23">
        <v>1</v>
      </c>
      <c r="D1644" s="23" t="s">
        <v>6</v>
      </c>
      <c r="E1644" s="23">
        <v>1.2910024399254753E-3</v>
      </c>
      <c r="F1644" s="23">
        <v>0.17280773525400156</v>
      </c>
      <c r="G1644" s="23">
        <v>0.74338303733838473</v>
      </c>
      <c r="H1644" s="23">
        <v>0.33110287951098111</v>
      </c>
      <c r="I1644" s="23">
        <v>1.2910024399254753E-3</v>
      </c>
      <c r="J1644" s="23">
        <v>49.00797350053233</v>
      </c>
      <c r="K1644" s="23">
        <v>12.664871371209122</v>
      </c>
      <c r="L1644" s="23"/>
    </row>
    <row r="1645" spans="1:12" x14ac:dyDescent="0.2">
      <c r="A1645" s="103" t="str">
        <f t="shared" si="94"/>
        <v>2016_2_1_f9_4</v>
      </c>
      <c r="B1645" s="23" t="s">
        <v>74</v>
      </c>
      <c r="C1645" s="23">
        <v>1</v>
      </c>
      <c r="D1645" s="23" t="s">
        <v>7</v>
      </c>
      <c r="E1645" s="23">
        <v>7.2490732124827609E-2</v>
      </c>
      <c r="F1645" s="23">
        <v>1.0706128268572446</v>
      </c>
      <c r="G1645" s="23">
        <v>0.87193639610749363</v>
      </c>
      <c r="H1645" s="23">
        <v>0.17320384049779458</v>
      </c>
      <c r="I1645" s="23">
        <v>0</v>
      </c>
      <c r="J1645" s="23">
        <v>44.419188453803343</v>
      </c>
      <c r="K1645" s="23">
        <v>-47.635937673448794</v>
      </c>
      <c r="L1645" s="23"/>
    </row>
    <row r="1646" spans="1:12" x14ac:dyDescent="0.2">
      <c r="A1646" s="103" t="str">
        <f t="shared" si="94"/>
        <v>2016_2_1_InEI</v>
      </c>
      <c r="B1646" s="23" t="s">
        <v>74</v>
      </c>
      <c r="C1646" s="23">
        <v>1</v>
      </c>
      <c r="D1646" s="23" t="s">
        <v>107</v>
      </c>
      <c r="E1646" s="23">
        <v>0</v>
      </c>
      <c r="F1646" s="23">
        <v>2.465702106323505E-2</v>
      </c>
      <c r="G1646" s="23">
        <v>3.3173511508122075E-2</v>
      </c>
      <c r="H1646" s="23">
        <v>2.7240928353336373E-3</v>
      </c>
      <c r="I1646" s="23">
        <v>6.9833279263475307E-5</v>
      </c>
      <c r="J1646" s="23">
        <v>54.922444912674123</v>
      </c>
      <c r="K1646" s="23">
        <v>-35.947969089946909</v>
      </c>
      <c r="L1646" s="23"/>
    </row>
    <row r="1647" spans="1:12" x14ac:dyDescent="0.2">
      <c r="A1647" s="103" t="str">
        <f t="shared" si="94"/>
        <v>2016_2_1_InIN</v>
      </c>
      <c r="B1647" s="23" t="s">
        <v>74</v>
      </c>
      <c r="C1647" s="23">
        <v>1</v>
      </c>
      <c r="D1647" s="23" t="s">
        <v>113</v>
      </c>
      <c r="E1647" s="23">
        <v>3.6674024205917955E-3</v>
      </c>
      <c r="F1647" s="23">
        <v>6.1574002880025153E-2</v>
      </c>
      <c r="G1647" s="23">
        <v>7.9706806621544501E-2</v>
      </c>
      <c r="H1647" s="23">
        <v>2.433550182460531E-2</v>
      </c>
      <c r="I1647" s="23">
        <v>4.0118646694056024E-5</v>
      </c>
      <c r="J1647" s="23">
        <v>47.056334517564075</v>
      </c>
      <c r="K1647" s="23">
        <v>-26.276908556986822</v>
      </c>
      <c r="L1647" s="23"/>
    </row>
    <row r="1648" spans="1:12" x14ac:dyDescent="0.2">
      <c r="A1648" s="103" t="str">
        <f t="shared" si="94"/>
        <v>2016_2_1_lagE</v>
      </c>
      <c r="B1648" s="23" t="s">
        <v>74</v>
      </c>
      <c r="C1648" s="23">
        <v>1</v>
      </c>
      <c r="D1648" s="23" t="s">
        <v>226</v>
      </c>
      <c r="E1648" s="23">
        <v>9.2585646656573306E-4</v>
      </c>
      <c r="F1648" s="23">
        <v>2.7001893826561294E-2</v>
      </c>
      <c r="G1648" s="23">
        <v>2.6967203001904302E-2</v>
      </c>
      <c r="H1648" s="23">
        <v>4.7567491295898009E-3</v>
      </c>
      <c r="I1648" s="23">
        <v>1.0476239377307564E-4</v>
      </c>
      <c r="J1648" s="23">
        <v>54.179322156744064</v>
      </c>
      <c r="K1648" s="23">
        <v>-39.974474586394571</v>
      </c>
      <c r="L1648" s="23"/>
    </row>
    <row r="1649" spans="1:12" x14ac:dyDescent="0.2">
      <c r="A1649" s="103" t="str">
        <f t="shared" si="94"/>
        <v>2016_2_1_lagI</v>
      </c>
      <c r="B1649" s="23" t="s">
        <v>74</v>
      </c>
      <c r="C1649" s="23">
        <v>1</v>
      </c>
      <c r="D1649" s="23" t="s">
        <v>227</v>
      </c>
      <c r="E1649" s="23">
        <v>8.7399526549042789E-3</v>
      </c>
      <c r="F1649" s="23">
        <v>5.3946161022100383E-2</v>
      </c>
      <c r="G1649" s="23">
        <v>6.3146605653969332E-2</v>
      </c>
      <c r="H1649" s="23">
        <v>4.3133636391581021E-2</v>
      </c>
      <c r="I1649" s="23">
        <v>3.5747667090588084E-4</v>
      </c>
      <c r="J1649" s="23">
        <v>47.056334517564096</v>
      </c>
      <c r="K1649" s="23">
        <v>-16.286825196841676</v>
      </c>
      <c r="L1649" s="23"/>
    </row>
    <row r="1650" spans="1:12" x14ac:dyDescent="0.2">
      <c r="A1650" s="103" t="str">
        <f t="shared" si="94"/>
        <v>2016_2_2_f12_3</v>
      </c>
      <c r="B1650" s="23" t="s">
        <v>74</v>
      </c>
      <c r="C1650" s="23">
        <v>2</v>
      </c>
      <c r="D1650" s="23" t="s">
        <v>3</v>
      </c>
      <c r="E1650" s="23">
        <v>2.4052399048192562E-4</v>
      </c>
      <c r="F1650" s="23">
        <v>1.3462279449934687E-2</v>
      </c>
      <c r="G1650" s="23">
        <v>3.3880716518869224E-2</v>
      </c>
      <c r="H1650" s="23">
        <v>1.6836679333734792E-3</v>
      </c>
      <c r="I1650" s="23">
        <v>0</v>
      </c>
      <c r="J1650" s="23">
        <v>10.461682242990664</v>
      </c>
      <c r="K1650" s="23">
        <v>-24.884025295366445</v>
      </c>
      <c r="L1650" s="23"/>
    </row>
    <row r="1651" spans="1:12" x14ac:dyDescent="0.2">
      <c r="A1651" s="103" t="str">
        <f t="shared" si="94"/>
        <v>2016_2_2_f4_1</v>
      </c>
      <c r="B1651" s="23" t="s">
        <v>74</v>
      </c>
      <c r="C1651" s="23">
        <v>2</v>
      </c>
      <c r="D1651" s="23" t="s">
        <v>43</v>
      </c>
      <c r="E1651" s="23">
        <v>0</v>
      </c>
      <c r="F1651" s="23">
        <v>1.593688634328997E-2</v>
      </c>
      <c r="G1651" s="23">
        <v>2.0554887317855725E-2</v>
      </c>
      <c r="H1651" s="23">
        <v>3.1023245498299296E-2</v>
      </c>
      <c r="I1651" s="23">
        <v>2.777998125336929E-4</v>
      </c>
      <c r="J1651" s="23">
        <v>10.019158878504658</v>
      </c>
      <c r="K1651" s="23">
        <v>23.073179456576547</v>
      </c>
      <c r="L1651" s="23"/>
    </row>
    <row r="1652" spans="1:12" x14ac:dyDescent="0.2">
      <c r="A1652" s="103" t="str">
        <f t="shared" si="94"/>
        <v>2016_2_2_f4_2</v>
      </c>
      <c r="B1652" s="23" t="s">
        <v>74</v>
      </c>
      <c r="C1652" s="23">
        <v>2</v>
      </c>
      <c r="D1652" s="23" t="s">
        <v>44</v>
      </c>
      <c r="E1652" s="23">
        <v>0</v>
      </c>
      <c r="F1652" s="23">
        <v>1.3107256942853604E-2</v>
      </c>
      <c r="G1652" s="23">
        <v>3.4349660153215944E-2</v>
      </c>
      <c r="H1652" s="23">
        <v>1.0030922067880397E-2</v>
      </c>
      <c r="I1652" s="23">
        <v>4.9070494757549204E-4</v>
      </c>
      <c r="J1652" s="23">
        <v>10.411682242990642</v>
      </c>
      <c r="K1652" s="23">
        <v>-3.6132762764661708</v>
      </c>
      <c r="L1652" s="23"/>
    </row>
    <row r="1653" spans="1:12" x14ac:dyDescent="0.2">
      <c r="A1653" s="103" t="str">
        <f t="shared" si="94"/>
        <v>2016_2_2_f4_3</v>
      </c>
      <c r="B1653" s="23" t="s">
        <v>74</v>
      </c>
      <c r="C1653" s="23">
        <v>2</v>
      </c>
      <c r="D1653" s="23" t="s">
        <v>100</v>
      </c>
      <c r="E1653" s="23">
        <v>4.8104798096385124E-4</v>
      </c>
      <c r="F1653" s="23">
        <v>7.2157197144577686E-4</v>
      </c>
      <c r="G1653" s="23">
        <v>1.9695625999415423E-2</v>
      </c>
      <c r="H1653" s="23">
        <v>2.5723178045532938E-2</v>
      </c>
      <c r="I1653" s="23">
        <v>1.6836679333734792E-3</v>
      </c>
      <c r="J1653" s="23">
        <v>10.237383177570075</v>
      </c>
      <c r="K1653" s="23">
        <v>56.736970955789253</v>
      </c>
      <c r="L1653" s="23"/>
    </row>
    <row r="1654" spans="1:12" x14ac:dyDescent="0.2">
      <c r="A1654" s="103" t="str">
        <f t="shared" si="94"/>
        <v>2016_2_2_f4_4</v>
      </c>
      <c r="B1654" s="23" t="s">
        <v>74</v>
      </c>
      <c r="C1654" s="23">
        <v>2</v>
      </c>
      <c r="D1654" s="23" t="s">
        <v>102</v>
      </c>
      <c r="E1654" s="23">
        <v>1.289398231077517E-4</v>
      </c>
      <c r="F1654" s="23">
        <v>5.4086698234652427E-3</v>
      </c>
      <c r="G1654" s="23">
        <v>2.026704947158969E-2</v>
      </c>
      <c r="H1654" s="23">
        <v>5.0419115163913199E-3</v>
      </c>
      <c r="I1654" s="23">
        <v>1.289398231077517E-4</v>
      </c>
      <c r="J1654" s="23">
        <v>9.8448598130841098</v>
      </c>
      <c r="K1654" s="23">
        <v>-1.1840266767361889</v>
      </c>
      <c r="L1654" s="23"/>
    </row>
    <row r="1655" spans="1:12" x14ac:dyDescent="0.2">
      <c r="A1655" s="103" t="str">
        <f t="shared" si="94"/>
        <v>2016_2_2_f60_1</v>
      </c>
      <c r="B1655" s="23" t="s">
        <v>74</v>
      </c>
      <c r="C1655" s="23">
        <v>2</v>
      </c>
      <c r="D1655" s="23" t="s">
        <v>109</v>
      </c>
      <c r="E1655" s="23">
        <v>2.4052399048192562E-4</v>
      </c>
      <c r="F1655" s="23">
        <v>1.8176758109785262E-2</v>
      </c>
      <c r="G1655" s="23">
        <v>2.0603375351457204E-2</v>
      </c>
      <c r="H1655" s="23">
        <v>1.0487054431416794E-2</v>
      </c>
      <c r="I1655" s="23">
        <v>0</v>
      </c>
      <c r="J1655" s="23">
        <v>10.517757009345798</v>
      </c>
      <c r="K1655" s="23">
        <v>-16.503997758205212</v>
      </c>
      <c r="L1655" s="23"/>
    </row>
    <row r="1656" spans="1:12" x14ac:dyDescent="0.2">
      <c r="A1656" s="103" t="str">
        <f t="shared" si="94"/>
        <v>2016_2_2_f61_1</v>
      </c>
      <c r="B1656" s="23" t="s">
        <v>74</v>
      </c>
      <c r="C1656" s="23">
        <v>2</v>
      </c>
      <c r="D1656" s="23" t="s">
        <v>110</v>
      </c>
      <c r="E1656" s="23">
        <v>1.9306959730861111E-3</v>
      </c>
      <c r="F1656" s="23">
        <v>2.3616083498861073E-2</v>
      </c>
      <c r="G1656" s="23">
        <v>5.557670808822324E-3</v>
      </c>
      <c r="H1656" s="23">
        <v>1.289398231077517E-4</v>
      </c>
      <c r="I1656" s="23">
        <v>1.289398231077517E-4</v>
      </c>
      <c r="J1656" s="23">
        <v>10.013084112149524</v>
      </c>
      <c r="K1656" s="23">
        <v>-86.379602659560376</v>
      </c>
      <c r="L1656" s="23"/>
    </row>
    <row r="1657" spans="1:12" x14ac:dyDescent="0.2">
      <c r="A1657" s="103" t="str">
        <f t="shared" si="94"/>
        <v>2016_2_2_f61_2</v>
      </c>
      <c r="B1657" s="23" t="s">
        <v>74</v>
      </c>
      <c r="C1657" s="23">
        <v>2</v>
      </c>
      <c r="D1657" s="23" t="s">
        <v>111</v>
      </c>
      <c r="E1657" s="23">
        <v>2.1270732326133402E-3</v>
      </c>
      <c r="F1657" s="23">
        <v>1.3727874151955984E-2</v>
      </c>
      <c r="G1657" s="23">
        <v>1.537844271930789E-2</v>
      </c>
      <c r="H1657" s="23">
        <v>1.289398231077517E-4</v>
      </c>
      <c r="I1657" s="23">
        <v>1.289398231077517E-4</v>
      </c>
      <c r="J1657" s="23">
        <v>10.069158878504664</v>
      </c>
      <c r="K1657" s="23">
        <v>-55.873266741832815</v>
      </c>
      <c r="L1657" s="23"/>
    </row>
    <row r="1658" spans="1:12" x14ac:dyDescent="0.2">
      <c r="A1658" s="103" t="str">
        <f t="shared" si="94"/>
        <v>2016_2_2_f9_1</v>
      </c>
      <c r="B1658" s="23" t="s">
        <v>74</v>
      </c>
      <c r="C1658" s="23">
        <v>2</v>
      </c>
      <c r="D1658" s="23" t="s">
        <v>4</v>
      </c>
      <c r="E1658" s="23">
        <v>0</v>
      </c>
      <c r="F1658" s="23">
        <v>1.7603685218492121E-2</v>
      </c>
      <c r="G1658" s="23">
        <v>3.043555967110835E-2</v>
      </c>
      <c r="H1658" s="23">
        <v>1.9753574082378308E-2</v>
      </c>
      <c r="I1658" s="23">
        <v>2.777998125336929E-4</v>
      </c>
      <c r="J1658" s="23">
        <v>10.075233644859811</v>
      </c>
      <c r="K1658" s="23">
        <v>3.9745319452996219</v>
      </c>
      <c r="L1658" s="23"/>
    </row>
    <row r="1659" spans="1:12" x14ac:dyDescent="0.2">
      <c r="A1659" s="103" t="str">
        <f t="shared" si="94"/>
        <v>2016_2_2_f9_2</v>
      </c>
      <c r="B1659" s="23" t="s">
        <v>74</v>
      </c>
      <c r="C1659" s="23">
        <v>2</v>
      </c>
      <c r="D1659" s="23" t="s">
        <v>5</v>
      </c>
      <c r="E1659" s="23">
        <v>0</v>
      </c>
      <c r="F1659" s="23">
        <v>2.5586012141806704E-2</v>
      </c>
      <c r="G1659" s="23">
        <v>2.4569782165928034E-2</v>
      </c>
      <c r="H1659" s="23">
        <v>7.8227498037906872E-3</v>
      </c>
      <c r="I1659" s="23">
        <v>2.4535247378774602E-4</v>
      </c>
      <c r="J1659" s="23">
        <v>10.467757009345778</v>
      </c>
      <c r="K1659" s="23">
        <v>-29.665753072935836</v>
      </c>
      <c r="L1659" s="23"/>
    </row>
    <row r="1660" spans="1:12" x14ac:dyDescent="0.2">
      <c r="A1660" s="103" t="str">
        <f t="shared" si="94"/>
        <v>2016_2_2_f9_3</v>
      </c>
      <c r="B1660" s="23" t="s">
        <v>74</v>
      </c>
      <c r="C1660" s="23">
        <v>2</v>
      </c>
      <c r="D1660" s="23" t="s">
        <v>6</v>
      </c>
      <c r="E1660" s="23">
        <v>2.4052399048192562E-4</v>
      </c>
      <c r="F1660" s="23">
        <v>4.8104798096385113E-4</v>
      </c>
      <c r="G1660" s="23">
        <v>2.4039510112159469E-2</v>
      </c>
      <c r="H1660" s="23">
        <v>2.3303485856644286E-2</v>
      </c>
      <c r="I1660" s="23">
        <v>2.4052399048192562E-4</v>
      </c>
      <c r="J1660" s="23">
        <v>10.237383177570074</v>
      </c>
      <c r="K1660" s="23">
        <v>47.24644331162304</v>
      </c>
      <c r="L1660" s="23"/>
    </row>
    <row r="1661" spans="1:12" x14ac:dyDescent="0.2">
      <c r="A1661" s="103" t="str">
        <f t="shared" si="94"/>
        <v>2016_2_2_f9_4</v>
      </c>
      <c r="B1661" s="23" t="s">
        <v>74</v>
      </c>
      <c r="C1661" s="23">
        <v>2</v>
      </c>
      <c r="D1661" s="23" t="s">
        <v>7</v>
      </c>
      <c r="E1661" s="23">
        <v>3.8681946932325501E-4</v>
      </c>
      <c r="F1661" s="23">
        <v>1.1278017512908717E-2</v>
      </c>
      <c r="G1661" s="23">
        <v>1.8021275244352233E-2</v>
      </c>
      <c r="H1661" s="23">
        <v>1.2893982310775169E-3</v>
      </c>
      <c r="I1661" s="23">
        <v>0</v>
      </c>
      <c r="J1661" s="23">
        <v>9.8448598130841045</v>
      </c>
      <c r="K1661" s="23">
        <v>-34.744409572161516</v>
      </c>
      <c r="L1661" s="23"/>
    </row>
    <row r="1662" spans="1:12" x14ac:dyDescent="0.2">
      <c r="A1662" s="103" t="str">
        <f t="shared" si="94"/>
        <v>2016_2_2_InEI</v>
      </c>
      <c r="B1662" s="23" t="s">
        <v>74</v>
      </c>
      <c r="C1662" s="23">
        <v>2</v>
      </c>
      <c r="D1662" s="23" t="s">
        <v>107</v>
      </c>
      <c r="E1662" s="23">
        <v>0</v>
      </c>
      <c r="F1662" s="23">
        <v>3.7201582775019386E-4</v>
      </c>
      <c r="G1662" s="23">
        <v>4.1744520030127921E-4</v>
      </c>
      <c r="H1662" s="23">
        <v>2.274408500637484E-4</v>
      </c>
      <c r="I1662" s="23">
        <v>3.7749611140770483E-6</v>
      </c>
      <c r="J1662" s="23">
        <v>10.234660014146716</v>
      </c>
      <c r="K1662" s="23">
        <v>-13.424920620493108</v>
      </c>
      <c r="L1662" s="23"/>
    </row>
    <row r="1663" spans="1:12" x14ac:dyDescent="0.2">
      <c r="A1663" s="103" t="str">
        <f t="shared" si="94"/>
        <v>2016_2_2_InIN</v>
      </c>
      <c r="B1663" s="23" t="s">
        <v>74</v>
      </c>
      <c r="C1663" s="23">
        <v>2</v>
      </c>
      <c r="D1663" s="23" t="s">
        <v>113</v>
      </c>
      <c r="E1663" s="23">
        <v>3.3632797416635522E-6</v>
      </c>
      <c r="F1663" s="23">
        <v>7.1297315376144273E-5</v>
      </c>
      <c r="G1663" s="23">
        <v>2.1289496507188741E-4</v>
      </c>
      <c r="H1663" s="23">
        <v>1.2384897237512638E-4</v>
      </c>
      <c r="I1663" s="23">
        <v>1.2437558853185776E-6</v>
      </c>
      <c r="J1663" s="23">
        <v>10.133122424601922</v>
      </c>
      <c r="K1663" s="23">
        <v>11.707938852175733</v>
      </c>
      <c r="L1663" s="23"/>
    </row>
    <row r="1664" spans="1:12" x14ac:dyDescent="0.2">
      <c r="A1664" s="103" t="str">
        <f t="shared" si="94"/>
        <v>2016_2_2_lagE</v>
      </c>
      <c r="B1664" s="23" t="s">
        <v>74</v>
      </c>
      <c r="C1664" s="23">
        <v>2</v>
      </c>
      <c r="D1664" s="23" t="s">
        <v>226</v>
      </c>
      <c r="E1664" s="23">
        <v>0</v>
      </c>
      <c r="F1664" s="23">
        <v>2.6155154762912001E-4</v>
      </c>
      <c r="G1664" s="23">
        <v>4.1336913430383944E-4</v>
      </c>
      <c r="H1664" s="23">
        <v>3.3641674102951859E-4</v>
      </c>
      <c r="I1664" s="23">
        <v>5.5644551527425775E-6</v>
      </c>
      <c r="J1664" s="23">
        <v>10.17858524779157</v>
      </c>
      <c r="K1664" s="23">
        <v>8.4564799767377501</v>
      </c>
      <c r="L1664" s="23"/>
    </row>
    <row r="1665" spans="1:12" x14ac:dyDescent="0.2">
      <c r="A1665" s="103" t="str">
        <f t="shared" si="94"/>
        <v>2016_2_2_lagI</v>
      </c>
      <c r="B1665" s="23" t="s">
        <v>74</v>
      </c>
      <c r="C1665" s="23">
        <v>2</v>
      </c>
      <c r="D1665" s="23" t="s">
        <v>227</v>
      </c>
      <c r="E1665" s="23">
        <v>3.1940197227521466E-6</v>
      </c>
      <c r="F1665" s="23">
        <v>2.7796492463396959E-5</v>
      </c>
      <c r="G1665" s="23">
        <v>2.2053157437482255E-4</v>
      </c>
      <c r="H1665" s="23">
        <v>1.5171340273982385E-4</v>
      </c>
      <c r="I1665" s="23">
        <v>9.4127991493450339E-6</v>
      </c>
      <c r="J1665" s="23">
        <v>10.133122424601925</v>
      </c>
      <c r="K1665" s="23">
        <v>33.043750076304534</v>
      </c>
      <c r="L1665" s="23"/>
    </row>
    <row r="1666" spans="1:12" x14ac:dyDescent="0.2">
      <c r="A1666" s="103" t="str">
        <f t="shared" si="94"/>
        <v>2016_2_3_f12_3</v>
      </c>
      <c r="B1666" s="23" t="s">
        <v>74</v>
      </c>
      <c r="C1666" s="23">
        <v>3</v>
      </c>
      <c r="D1666" s="23" t="s">
        <v>3</v>
      </c>
      <c r="E1666" s="23">
        <v>2.3962570672355103E-3</v>
      </c>
      <c r="F1666" s="23">
        <v>0.80147226809692518</v>
      </c>
      <c r="G1666" s="23">
        <v>2.2880886075783993</v>
      </c>
      <c r="H1666" s="23">
        <v>0.1924744283949934</v>
      </c>
      <c r="I1666" s="23">
        <v>0</v>
      </c>
      <c r="J1666" s="23">
        <v>158.25037264876372</v>
      </c>
      <c r="K1666" s="23">
        <v>-18.687871627436749</v>
      </c>
      <c r="L1666" s="23"/>
    </row>
    <row r="1667" spans="1:12" x14ac:dyDescent="0.2">
      <c r="A1667" s="103" t="str">
        <f t="shared" ref="A1667:A1730" si="95">CONCATENATE(B1667,"_",C1667,"_",D1667)</f>
        <v>2016_2_3_f4_1</v>
      </c>
      <c r="B1667" s="23" t="s">
        <v>74</v>
      </c>
      <c r="C1667" s="23">
        <v>3</v>
      </c>
      <c r="D1667" s="23" t="s">
        <v>43</v>
      </c>
      <c r="E1667" s="23">
        <v>0</v>
      </c>
      <c r="F1667" s="23">
        <v>0.18964881635586861</v>
      </c>
      <c r="G1667" s="23">
        <v>1.0472468840606688</v>
      </c>
      <c r="H1667" s="23">
        <v>0.69709621489660989</v>
      </c>
      <c r="I1667" s="23">
        <v>1.1216248375049174E-2</v>
      </c>
      <c r="J1667" s="23">
        <v>157.43177570093448</v>
      </c>
      <c r="K1667" s="23">
        <v>27.240266886715357</v>
      </c>
      <c r="L1667" s="23"/>
    </row>
    <row r="1668" spans="1:12" x14ac:dyDescent="0.2">
      <c r="A1668" s="103" t="str">
        <f t="shared" si="95"/>
        <v>2016_2_3_f4_2</v>
      </c>
      <c r="B1668" s="23" t="s">
        <v>74</v>
      </c>
      <c r="C1668" s="23">
        <v>3</v>
      </c>
      <c r="D1668" s="23" t="s">
        <v>44</v>
      </c>
      <c r="E1668" s="23">
        <v>0</v>
      </c>
      <c r="F1668" s="23">
        <v>0.15450700633258393</v>
      </c>
      <c r="G1668" s="23">
        <v>1.5646982070151514</v>
      </c>
      <c r="H1668" s="23">
        <v>0.55809519866475554</v>
      </c>
      <c r="I1668" s="23">
        <v>1.9777761319684287E-2</v>
      </c>
      <c r="J1668" s="23">
        <v>160.05037264876364</v>
      </c>
      <c r="K1668" s="23">
        <v>19.291625340234258</v>
      </c>
      <c r="L1668" s="23"/>
    </row>
    <row r="1669" spans="1:12" x14ac:dyDescent="0.2">
      <c r="A1669" s="103" t="str">
        <f t="shared" si="95"/>
        <v>2016_2_3_f4_3</v>
      </c>
      <c r="B1669" s="23" t="s">
        <v>74</v>
      </c>
      <c r="C1669" s="23">
        <v>3</v>
      </c>
      <c r="D1669" s="23" t="s">
        <v>100</v>
      </c>
      <c r="E1669" s="23">
        <v>4.7925141344710206E-3</v>
      </c>
      <c r="F1669" s="23">
        <v>2.9814702019395303E-2</v>
      </c>
      <c r="G1669" s="23">
        <v>0.81239707258735927</v>
      </c>
      <c r="H1669" s="23">
        <v>2.0157189137397866</v>
      </c>
      <c r="I1669" s="23">
        <v>0.37077630065849371</v>
      </c>
      <c r="J1669" s="23">
        <v>154.39055956465154</v>
      </c>
      <c r="K1669" s="23">
        <v>84.053570508656932</v>
      </c>
      <c r="L1669" s="23"/>
    </row>
    <row r="1670" spans="1:12" x14ac:dyDescent="0.2">
      <c r="A1670" s="103" t="str">
        <f t="shared" si="95"/>
        <v>2016_2_3_f4_4</v>
      </c>
      <c r="B1670" s="23" t="s">
        <v>74</v>
      </c>
      <c r="C1670" s="23">
        <v>3</v>
      </c>
      <c r="D1670" s="23" t="s">
        <v>102</v>
      </c>
      <c r="E1670" s="23">
        <v>4.4568405613099313E-2</v>
      </c>
      <c r="F1670" s="23">
        <v>0.97795035313545864</v>
      </c>
      <c r="G1670" s="23">
        <v>1.4343624692286514</v>
      </c>
      <c r="H1670" s="23">
        <v>0.15357527742886692</v>
      </c>
      <c r="I1670" s="23">
        <v>1.5446747853056497E-3</v>
      </c>
      <c r="J1670" s="23">
        <v>135.88588666745531</v>
      </c>
      <c r="K1670" s="23">
        <v>-34.855364701461269</v>
      </c>
      <c r="L1670" s="23"/>
    </row>
    <row r="1671" spans="1:12" x14ac:dyDescent="0.2">
      <c r="A1671" s="103" t="str">
        <f t="shared" si="95"/>
        <v>2016_2_3_f60_1</v>
      </c>
      <c r="B1671" s="23" t="s">
        <v>74</v>
      </c>
      <c r="C1671" s="23">
        <v>3</v>
      </c>
      <c r="D1671" s="23" t="s">
        <v>109</v>
      </c>
      <c r="E1671" s="23">
        <v>2.3962570672355103E-3</v>
      </c>
      <c r="F1671" s="23">
        <v>0.29841974001378457</v>
      </c>
      <c r="G1671" s="23">
        <v>2.1653849605938582</v>
      </c>
      <c r="H1671" s="23">
        <v>0.79743094459852237</v>
      </c>
      <c r="I1671" s="23">
        <v>0</v>
      </c>
      <c r="J1671" s="23">
        <v>157.4653259197917</v>
      </c>
      <c r="K1671" s="23">
        <v>15.143211772933121</v>
      </c>
      <c r="L1671" s="23"/>
    </row>
    <row r="1672" spans="1:12" x14ac:dyDescent="0.2">
      <c r="A1672" s="103" t="str">
        <f t="shared" si="95"/>
        <v>2016_2_3_f61_1</v>
      </c>
      <c r="B1672" s="23" t="s">
        <v>74</v>
      </c>
      <c r="C1672" s="23">
        <v>3</v>
      </c>
      <c r="D1672" s="23" t="s">
        <v>110</v>
      </c>
      <c r="E1672" s="23">
        <v>0.15026084717108115</v>
      </c>
      <c r="F1672" s="23">
        <v>1.7265636750502753</v>
      </c>
      <c r="G1672" s="23">
        <v>0.84200599127651765</v>
      </c>
      <c r="H1672" s="23">
        <v>1.5446747853056497E-3</v>
      </c>
      <c r="I1672" s="23">
        <v>2.7169512308980764E-2</v>
      </c>
      <c r="J1672" s="23">
        <v>140.53074648053939</v>
      </c>
      <c r="K1672" s="23">
        <v>-71.744116467489306</v>
      </c>
      <c r="L1672" s="23"/>
    </row>
    <row r="1673" spans="1:12" x14ac:dyDescent="0.2">
      <c r="A1673" s="103" t="str">
        <f t="shared" si="95"/>
        <v>2016_2_3_f61_2</v>
      </c>
      <c r="B1673" s="23" t="s">
        <v>74</v>
      </c>
      <c r="C1673" s="23">
        <v>3</v>
      </c>
      <c r="D1673" s="23" t="s">
        <v>111</v>
      </c>
      <c r="E1673" s="23">
        <v>0.2201228381754893</v>
      </c>
      <c r="F1673" s="23">
        <v>1.7091741291529288</v>
      </c>
      <c r="G1673" s="23">
        <v>0.75351369464288165</v>
      </c>
      <c r="H1673" s="23">
        <v>7.0193243136774428E-2</v>
      </c>
      <c r="I1673" s="23">
        <v>1.5446747853056497E-3</v>
      </c>
      <c r="J1673" s="23">
        <v>142.7456997515674</v>
      </c>
      <c r="K1673" s="23">
        <v>-75.371232438996685</v>
      </c>
      <c r="L1673" s="23"/>
    </row>
    <row r="1674" spans="1:12" x14ac:dyDescent="0.2">
      <c r="A1674" s="103" t="str">
        <f t="shared" si="95"/>
        <v>2016_2_3_f9_1</v>
      </c>
      <c r="B1674" s="23" t="s">
        <v>74</v>
      </c>
      <c r="C1674" s="23">
        <v>3</v>
      </c>
      <c r="D1674" s="23" t="s">
        <v>4</v>
      </c>
      <c r="E1674" s="23">
        <v>0</v>
      </c>
      <c r="F1674" s="23">
        <v>0.31338143565518495</v>
      </c>
      <c r="G1674" s="23">
        <v>1.2690146686719184</v>
      </c>
      <c r="H1674" s="23">
        <v>0.34974248844278483</v>
      </c>
      <c r="I1674" s="23">
        <v>2.0009357126552704E-3</v>
      </c>
      <c r="J1674" s="23">
        <v>157.76065302259539</v>
      </c>
      <c r="K1674" s="23">
        <v>2.0868672408850317</v>
      </c>
      <c r="L1674" s="23"/>
    </row>
    <row r="1675" spans="1:12" x14ac:dyDescent="0.2">
      <c r="A1675" s="103" t="str">
        <f t="shared" si="95"/>
        <v>2016_2_3_f9_2</v>
      </c>
      <c r="B1675" s="23" t="s">
        <v>74</v>
      </c>
      <c r="C1675" s="23">
        <v>3</v>
      </c>
      <c r="D1675" s="23" t="s">
        <v>5</v>
      </c>
      <c r="E1675" s="23">
        <v>0</v>
      </c>
      <c r="F1675" s="23">
        <v>0.39208846065199726</v>
      </c>
      <c r="G1675" s="23">
        <v>1.6876457633168462</v>
      </c>
      <c r="H1675" s="23">
        <v>0.20673602104168845</v>
      </c>
      <c r="I1675" s="23">
        <v>1.8375393797462948E-3</v>
      </c>
      <c r="J1675" s="23">
        <v>160.26532591979168</v>
      </c>
      <c r="K1675" s="23">
        <v>-7.9393760791328303</v>
      </c>
      <c r="L1675" s="23"/>
    </row>
    <row r="1676" spans="1:12" x14ac:dyDescent="0.2">
      <c r="A1676" s="103" t="str">
        <f t="shared" si="95"/>
        <v>2016_2_3_f9_3</v>
      </c>
      <c r="B1676" s="23" t="s">
        <v>74</v>
      </c>
      <c r="C1676" s="23">
        <v>3</v>
      </c>
      <c r="D1676" s="23" t="s">
        <v>6</v>
      </c>
      <c r="E1676" s="23">
        <v>2.3962570672355103E-3</v>
      </c>
      <c r="F1676" s="23">
        <v>0.13993918508459113</v>
      </c>
      <c r="G1676" s="23">
        <v>1.3230223556024394</v>
      </c>
      <c r="H1676" s="23">
        <v>1.7552502876375116</v>
      </c>
      <c r="I1676" s="23">
        <v>1.2891417747729702E-2</v>
      </c>
      <c r="J1676" s="23">
        <v>154.39055956465154</v>
      </c>
      <c r="K1676" s="23">
        <v>50.604659822126827</v>
      </c>
      <c r="L1676" s="23"/>
    </row>
    <row r="1677" spans="1:12" x14ac:dyDescent="0.2">
      <c r="A1677" s="103" t="str">
        <f t="shared" si="95"/>
        <v>2016_2_3_f9_4</v>
      </c>
      <c r="B1677" s="23" t="s">
        <v>74</v>
      </c>
      <c r="C1677" s="23">
        <v>3</v>
      </c>
      <c r="D1677" s="23" t="s">
        <v>7</v>
      </c>
      <c r="E1677" s="23">
        <v>7.3282592707385713E-2</v>
      </c>
      <c r="F1677" s="23">
        <v>1.1142405791497882</v>
      </c>
      <c r="G1677" s="23">
        <v>1.3286843967384401</v>
      </c>
      <c r="H1677" s="23">
        <v>0.1009185791005032</v>
      </c>
      <c r="I1677" s="23">
        <v>0</v>
      </c>
      <c r="J1677" s="23">
        <v>136.88588666745528</v>
      </c>
      <c r="K1677" s="23">
        <v>-44.319116466170996</v>
      </c>
      <c r="L1677" s="23"/>
    </row>
    <row r="1678" spans="1:12" x14ac:dyDescent="0.2">
      <c r="A1678" s="103" t="str">
        <f t="shared" si="95"/>
        <v>2016_2_3_InEI</v>
      </c>
      <c r="B1678" s="23" t="s">
        <v>74</v>
      </c>
      <c r="C1678" s="23">
        <v>3</v>
      </c>
      <c r="D1678" s="23" t="s">
        <v>107</v>
      </c>
      <c r="E1678" s="23">
        <v>0</v>
      </c>
      <c r="F1678" s="23">
        <v>1.1744293289002462E-2</v>
      </c>
      <c r="G1678" s="23">
        <v>5.041353139307423E-2</v>
      </c>
      <c r="H1678" s="23">
        <v>1.0689731054958258E-2</v>
      </c>
      <c r="I1678" s="23">
        <v>4.9821771224680028E-5</v>
      </c>
      <c r="J1678" s="23">
        <v>158.74553119901708</v>
      </c>
      <c r="K1678" s="23">
        <v>-1.3099493071429726</v>
      </c>
      <c r="L1678" s="23"/>
    </row>
    <row r="1679" spans="1:12" x14ac:dyDescent="0.2">
      <c r="A1679" s="103" t="str">
        <f t="shared" si="95"/>
        <v>2016_2_3_InIN</v>
      </c>
      <c r="B1679" s="23" t="s">
        <v>74</v>
      </c>
      <c r="C1679" s="23">
        <v>3</v>
      </c>
      <c r="D1679" s="23" t="s">
        <v>113</v>
      </c>
      <c r="E1679" s="23">
        <v>2.5245250903119529E-3</v>
      </c>
      <c r="F1679" s="23">
        <v>4.1830698738519391E-2</v>
      </c>
      <c r="G1679" s="23">
        <v>7.5720241772693472E-2</v>
      </c>
      <c r="H1679" s="23">
        <v>5.884010534998052E-2</v>
      </c>
      <c r="I1679" s="23">
        <v>1.2978174427738702E-4</v>
      </c>
      <c r="J1679" s="23">
        <v>147.72092781133489</v>
      </c>
      <c r="K1679" s="23">
        <v>6.8250416642508194</v>
      </c>
      <c r="L1679" s="23"/>
    </row>
    <row r="1680" spans="1:12" x14ac:dyDescent="0.2">
      <c r="A1680" s="103" t="str">
        <f t="shared" si="95"/>
        <v>2016_2_3_lagE</v>
      </c>
      <c r="B1680" s="23" t="s">
        <v>74</v>
      </c>
      <c r="C1680" s="23">
        <v>3</v>
      </c>
      <c r="D1680" s="23" t="s">
        <v>226</v>
      </c>
      <c r="E1680" s="23">
        <v>0</v>
      </c>
      <c r="F1680" s="23">
        <v>5.5205541301987741E-3</v>
      </c>
      <c r="G1680" s="23">
        <v>4.4680730940351174E-2</v>
      </c>
      <c r="H1680" s="23">
        <v>2.307117287209922E-2</v>
      </c>
      <c r="I1680" s="23">
        <v>3.9386777692538883E-4</v>
      </c>
      <c r="J1680" s="23">
        <v>158.77036638125333</v>
      </c>
      <c r="K1680" s="23">
        <v>24.893808828690332</v>
      </c>
      <c r="L1680" s="23"/>
    </row>
    <row r="1681" spans="1:12" x14ac:dyDescent="0.2">
      <c r="A1681" s="103" t="str">
        <f t="shared" si="95"/>
        <v>2016_2_3_lagI</v>
      </c>
      <c r="B1681" s="23" t="s">
        <v>74</v>
      </c>
      <c r="C1681" s="23">
        <v>3</v>
      </c>
      <c r="D1681" s="23" t="s">
        <v>227</v>
      </c>
      <c r="E1681" s="23">
        <v>1.8732672277810886E-3</v>
      </c>
      <c r="F1681" s="23">
        <v>3.3593768609158352E-2</v>
      </c>
      <c r="G1681" s="23">
        <v>6.7631093581873386E-2</v>
      </c>
      <c r="H1681" s="23">
        <v>6.2664571353601706E-2</v>
      </c>
      <c r="I1681" s="23">
        <v>1.3250912788939207E-2</v>
      </c>
      <c r="J1681" s="23">
        <v>147.30715956596256</v>
      </c>
      <c r="K1681" s="23">
        <v>28.950923248637249</v>
      </c>
      <c r="L1681" s="23"/>
    </row>
    <row r="1682" spans="1:12" x14ac:dyDescent="0.2">
      <c r="A1682" s="103" t="str">
        <f t="shared" si="95"/>
        <v>2016_2_4_f12_3</v>
      </c>
      <c r="B1682" s="23" t="s">
        <v>74</v>
      </c>
      <c r="C1682" s="23">
        <v>4</v>
      </c>
      <c r="D1682" s="23" t="s">
        <v>3</v>
      </c>
      <c r="E1682" s="23">
        <v>8.068014461905808E-4</v>
      </c>
      <c r="F1682" s="23">
        <v>0.18664270445013406</v>
      </c>
      <c r="G1682" s="23">
        <v>0.58117372611292617</v>
      </c>
      <c r="H1682" s="23">
        <v>0.11137965957817138</v>
      </c>
      <c r="I1682" s="23">
        <v>0</v>
      </c>
      <c r="J1682" s="23">
        <v>41.138743641310754</v>
      </c>
      <c r="K1682" s="23">
        <v>-8.7359539950678311</v>
      </c>
      <c r="L1682" s="23"/>
    </row>
    <row r="1683" spans="1:12" x14ac:dyDescent="0.2">
      <c r="A1683" s="103" t="str">
        <f t="shared" si="95"/>
        <v>2016_2_4_f4_1</v>
      </c>
      <c r="B1683" s="23" t="s">
        <v>74</v>
      </c>
      <c r="C1683" s="23">
        <v>4</v>
      </c>
      <c r="D1683" s="23" t="s">
        <v>43</v>
      </c>
      <c r="E1683" s="23">
        <v>0</v>
      </c>
      <c r="F1683" s="23">
        <v>0.12294046892478848</v>
      </c>
      <c r="G1683" s="23">
        <v>0.37249775380396288</v>
      </c>
      <c r="H1683" s="23">
        <v>0.16056505388442158</v>
      </c>
      <c r="I1683" s="23">
        <v>7.5245543628007258E-4</v>
      </c>
      <c r="J1683" s="23">
        <v>40.524299065420536</v>
      </c>
      <c r="K1683" s="23">
        <v>5.9579983733201489</v>
      </c>
      <c r="L1683" s="23"/>
    </row>
    <row r="1684" spans="1:12" x14ac:dyDescent="0.2">
      <c r="A1684" s="103" t="str">
        <f t="shared" si="95"/>
        <v>2016_2_4_f4_2</v>
      </c>
      <c r="B1684" s="23" t="s">
        <v>74</v>
      </c>
      <c r="C1684" s="23">
        <v>4</v>
      </c>
      <c r="D1684" s="23" t="s">
        <v>44</v>
      </c>
      <c r="E1684" s="23">
        <v>0</v>
      </c>
      <c r="F1684" s="23">
        <v>4.4965747871080201E-2</v>
      </c>
      <c r="G1684" s="23">
        <v>0.43054010761948291</v>
      </c>
      <c r="H1684" s="23">
        <v>0.1202688726562966</v>
      </c>
      <c r="I1684" s="23">
        <v>2.3743557710447862E-2</v>
      </c>
      <c r="J1684" s="23">
        <v>41.038743641310738</v>
      </c>
      <c r="K1684" s="23">
        <v>19.820276981201836</v>
      </c>
      <c r="L1684" s="23"/>
    </row>
    <row r="1685" spans="1:12" x14ac:dyDescent="0.2">
      <c r="A1685" s="103" t="str">
        <f t="shared" si="95"/>
        <v>2016_2_4_f4_3</v>
      </c>
      <c r="B1685" s="23" t="s">
        <v>74</v>
      </c>
      <c r="C1685" s="23">
        <v>4</v>
      </c>
      <c r="D1685" s="23" t="s">
        <v>100</v>
      </c>
      <c r="E1685" s="23">
        <v>1.6136028923811616E-3</v>
      </c>
      <c r="F1685" s="23">
        <v>1.4117490150126069E-2</v>
      </c>
      <c r="G1685" s="23">
        <v>0.15523409250829828</v>
      </c>
      <c r="H1685" s="23">
        <v>0.50294958838344117</v>
      </c>
      <c r="I1685" s="23">
        <v>9.228203595909007E-2</v>
      </c>
      <c r="J1685" s="23">
        <v>36.951827753460286</v>
      </c>
      <c r="K1685" s="23">
        <v>87.466947879883236</v>
      </c>
      <c r="L1685" s="23"/>
    </row>
    <row r="1686" spans="1:12" x14ac:dyDescent="0.2">
      <c r="A1686" s="103" t="str">
        <f t="shared" si="95"/>
        <v>2016_2_4_f4_4</v>
      </c>
      <c r="B1686" s="23" t="s">
        <v>74</v>
      </c>
      <c r="C1686" s="23">
        <v>4</v>
      </c>
      <c r="D1686" s="23" t="s">
        <v>102</v>
      </c>
      <c r="E1686" s="23">
        <v>4.404605182096696E-3</v>
      </c>
      <c r="F1686" s="23">
        <v>0.32465391892027928</v>
      </c>
      <c r="G1686" s="23">
        <v>0.45941954471143515</v>
      </c>
      <c r="H1686" s="23">
        <v>0.18166463567645166</v>
      </c>
      <c r="I1686" s="23">
        <v>1.0065289017832568E-3</v>
      </c>
      <c r="J1686" s="23">
        <v>32.624724949721987</v>
      </c>
      <c r="K1686" s="23">
        <v>-15.423524073769951</v>
      </c>
      <c r="L1686" s="23"/>
    </row>
    <row r="1687" spans="1:12" x14ac:dyDescent="0.2">
      <c r="A1687" s="103" t="str">
        <f t="shared" si="95"/>
        <v>2016_2_4_f60_1</v>
      </c>
      <c r="B1687" s="23" t="s">
        <v>74</v>
      </c>
      <c r="C1687" s="23">
        <v>4</v>
      </c>
      <c r="D1687" s="23" t="s">
        <v>109</v>
      </c>
      <c r="E1687" s="23">
        <v>8.068014461905808E-4</v>
      </c>
      <c r="F1687" s="23">
        <v>9.4237452509781258E-2</v>
      </c>
      <c r="G1687" s="23">
        <v>0.5319176550359358</v>
      </c>
      <c r="H1687" s="23">
        <v>0.26554486985325931</v>
      </c>
      <c r="I1687" s="23">
        <v>0</v>
      </c>
      <c r="J1687" s="23">
        <v>42.185472613273355</v>
      </c>
      <c r="K1687" s="23">
        <v>19.013168131973991</v>
      </c>
      <c r="L1687" s="23"/>
    </row>
    <row r="1688" spans="1:12" x14ac:dyDescent="0.2">
      <c r="A1688" s="103" t="str">
        <f t="shared" si="95"/>
        <v>2016_2_4_f61_1</v>
      </c>
      <c r="B1688" s="23" t="s">
        <v>74</v>
      </c>
      <c r="C1688" s="23">
        <v>4</v>
      </c>
      <c r="D1688" s="23" t="s">
        <v>110</v>
      </c>
      <c r="E1688" s="23">
        <v>0.12492521316720283</v>
      </c>
      <c r="F1688" s="23">
        <v>0.61387388630443629</v>
      </c>
      <c r="G1688" s="23">
        <v>0.39768985998488804</v>
      </c>
      <c r="H1688" s="23">
        <v>7.507716432347894E-2</v>
      </c>
      <c r="I1688" s="23">
        <v>1.0065289017832568E-3</v>
      </c>
      <c r="J1688" s="23">
        <v>36.764911865609818</v>
      </c>
      <c r="K1688" s="23">
        <v>-64.873151210530381</v>
      </c>
      <c r="L1688" s="23"/>
    </row>
    <row r="1689" spans="1:12" x14ac:dyDescent="0.2">
      <c r="A1689" s="103" t="str">
        <f t="shared" si="95"/>
        <v>2016_2_4_f61_2</v>
      </c>
      <c r="B1689" s="23" t="s">
        <v>74</v>
      </c>
      <c r="C1689" s="23">
        <v>4</v>
      </c>
      <c r="D1689" s="23" t="s">
        <v>111</v>
      </c>
      <c r="E1689" s="23">
        <v>2.9461968652525046E-2</v>
      </c>
      <c r="F1689" s="23">
        <v>0.68708229484424621</v>
      </c>
      <c r="G1689" s="23">
        <v>0.42095122486153969</v>
      </c>
      <c r="H1689" s="23">
        <v>1.0065289017832568E-3</v>
      </c>
      <c r="I1689" s="23">
        <v>1.0065289017832568E-3</v>
      </c>
      <c r="J1689" s="23">
        <v>35.811640837572448</v>
      </c>
      <c r="K1689" s="23">
        <v>-65.20237587918875</v>
      </c>
      <c r="L1689" s="23"/>
    </row>
    <row r="1690" spans="1:12" x14ac:dyDescent="0.2">
      <c r="A1690" s="103" t="str">
        <f t="shared" si="95"/>
        <v>2016_2_4_f9_1</v>
      </c>
      <c r="B1690" s="23" t="s">
        <v>74</v>
      </c>
      <c r="C1690" s="23">
        <v>4</v>
      </c>
      <c r="D1690" s="23" t="s">
        <v>4</v>
      </c>
      <c r="E1690" s="23">
        <v>9.7696171834401532E-3</v>
      </c>
      <c r="F1690" s="23">
        <v>5.8790728997864639E-2</v>
      </c>
      <c r="G1690" s="23">
        <v>0.54013731340384019</v>
      </c>
      <c r="H1690" s="23">
        <v>4.9888329860699049E-2</v>
      </c>
      <c r="I1690" s="23">
        <v>7.5245543628007258E-4</v>
      </c>
      <c r="J1690" s="23">
        <v>40.758369809535026</v>
      </c>
      <c r="K1690" s="23">
        <v>-4.0854166537037706</v>
      </c>
      <c r="L1690" s="23"/>
    </row>
    <row r="1691" spans="1:12" x14ac:dyDescent="0.2">
      <c r="A1691" s="103" t="str">
        <f t="shared" si="95"/>
        <v>2016_2_4_f9_2</v>
      </c>
      <c r="B1691" s="23" t="s">
        <v>74</v>
      </c>
      <c r="C1691" s="23">
        <v>4</v>
      </c>
      <c r="D1691" s="23" t="s">
        <v>5</v>
      </c>
      <c r="E1691" s="23">
        <v>0</v>
      </c>
      <c r="F1691" s="23">
        <v>0.15394906290836108</v>
      </c>
      <c r="G1691" s="23">
        <v>0.4222487916494726</v>
      </c>
      <c r="H1691" s="23">
        <v>4.3320431299474008E-2</v>
      </c>
      <c r="I1691" s="23">
        <v>6.075326661988432E-4</v>
      </c>
      <c r="J1691" s="23">
        <v>41.085472613273346</v>
      </c>
      <c r="K1691" s="23">
        <v>-17.643768894673421</v>
      </c>
      <c r="L1691" s="23"/>
    </row>
    <row r="1692" spans="1:12" x14ac:dyDescent="0.2">
      <c r="A1692" s="103" t="str">
        <f t="shared" si="95"/>
        <v>2016_2_4_f9_3</v>
      </c>
      <c r="B1692" s="23" t="s">
        <v>74</v>
      </c>
      <c r="C1692" s="23">
        <v>4</v>
      </c>
      <c r="D1692" s="23" t="s">
        <v>6</v>
      </c>
      <c r="E1692" s="23">
        <v>8.068014461905808E-4</v>
      </c>
      <c r="F1692" s="23">
        <v>1.3310688703935489E-2</v>
      </c>
      <c r="G1692" s="23">
        <v>0.36578351423485589</v>
      </c>
      <c r="H1692" s="23">
        <v>0.38548900406216435</v>
      </c>
      <c r="I1692" s="23">
        <v>8.068014461905808E-4</v>
      </c>
      <c r="J1692" s="23">
        <v>36.951827753460293</v>
      </c>
      <c r="K1692" s="23">
        <v>48.574767024942354</v>
      </c>
      <c r="L1692" s="23"/>
    </row>
    <row r="1693" spans="1:12" x14ac:dyDescent="0.2">
      <c r="A1693" s="103" t="str">
        <f t="shared" si="95"/>
        <v>2016_2_4_f9_4</v>
      </c>
      <c r="B1693" s="23" t="s">
        <v>74</v>
      </c>
      <c r="C1693" s="23">
        <v>4</v>
      </c>
      <c r="D1693" s="23" t="s">
        <v>7</v>
      </c>
      <c r="E1693" s="23">
        <v>6.4176629856632084E-3</v>
      </c>
      <c r="F1693" s="23">
        <v>0.42433660200701873</v>
      </c>
      <c r="G1693" s="23">
        <v>0.3787903322578266</v>
      </c>
      <c r="H1693" s="23">
        <v>0.16160463614153747</v>
      </c>
      <c r="I1693" s="23">
        <v>0</v>
      </c>
      <c r="J1693" s="23">
        <v>32.62472494972198</v>
      </c>
      <c r="K1693" s="23">
        <v>-28.375380668767221</v>
      </c>
      <c r="L1693" s="23"/>
    </row>
    <row r="1694" spans="1:12" x14ac:dyDescent="0.2">
      <c r="A1694" s="103" t="str">
        <f t="shared" si="95"/>
        <v>2016_2_4_InEI</v>
      </c>
      <c r="B1694" s="23" t="s">
        <v>74</v>
      </c>
      <c r="C1694" s="23">
        <v>4</v>
      </c>
      <c r="D1694" s="23" t="s">
        <v>107</v>
      </c>
      <c r="E1694" s="23">
        <v>1.5777008308228433E-4</v>
      </c>
      <c r="F1694" s="23">
        <v>3.4752322818842048E-3</v>
      </c>
      <c r="G1694" s="23">
        <v>1.6035067120048419E-2</v>
      </c>
      <c r="H1694" s="23">
        <v>1.5106479866815027E-3</v>
      </c>
      <c r="I1694" s="23">
        <v>2.1188948594383986E-5</v>
      </c>
      <c r="J1694" s="23">
        <v>40.90249646401729</v>
      </c>
      <c r="K1694" s="23">
        <v>-10.555454914823194</v>
      </c>
      <c r="L1694" s="23"/>
    </row>
    <row r="1695" spans="1:12" x14ac:dyDescent="0.2">
      <c r="A1695" s="103" t="str">
        <f t="shared" si="95"/>
        <v>2016_2_4_InIN</v>
      </c>
      <c r="B1695" s="23" t="s">
        <v>74</v>
      </c>
      <c r="C1695" s="23">
        <v>4</v>
      </c>
      <c r="D1695" s="23" t="s">
        <v>113</v>
      </c>
      <c r="E1695" s="23">
        <v>1.728575096262175E-4</v>
      </c>
      <c r="F1695" s="23">
        <v>1.9281490969669003E-2</v>
      </c>
      <c r="G1695" s="23">
        <v>2.9262276638645238E-2</v>
      </c>
      <c r="H1695" s="23">
        <v>2.0864315887917814E-2</v>
      </c>
      <c r="I1695" s="23">
        <v>2.2678899685743937E-5</v>
      </c>
      <c r="J1695" s="23">
        <v>34.774621655888716</v>
      </c>
      <c r="K1695" s="23">
        <v>1.8425301731551345</v>
      </c>
      <c r="L1695" s="23"/>
    </row>
    <row r="1696" spans="1:12" x14ac:dyDescent="0.2">
      <c r="A1696" s="103" t="str">
        <f t="shared" si="95"/>
        <v>2016_2_4_lagE</v>
      </c>
      <c r="B1696" s="23" t="s">
        <v>74</v>
      </c>
      <c r="C1696" s="23">
        <v>4</v>
      </c>
      <c r="D1696" s="23" t="s">
        <v>226</v>
      </c>
      <c r="E1696" s="23">
        <v>0</v>
      </c>
      <c r="F1696" s="23">
        <v>3.1213809258632966E-3</v>
      </c>
      <c r="G1696" s="23">
        <v>1.2907514226474712E-2</v>
      </c>
      <c r="H1696" s="23">
        <v>4.7257270766630152E-3</v>
      </c>
      <c r="I1696" s="23">
        <v>3.9453831573820744E-4</v>
      </c>
      <c r="J1696" s="23">
        <v>40.79909985976164</v>
      </c>
      <c r="K1696" s="23">
        <v>11.316868947176669</v>
      </c>
      <c r="L1696" s="23"/>
    </row>
    <row r="1697" spans="1:12" x14ac:dyDescent="0.2">
      <c r="A1697" s="103" t="str">
        <f t="shared" si="95"/>
        <v>2016_2_4_lagI</v>
      </c>
      <c r="B1697" s="23" t="s">
        <v>74</v>
      </c>
      <c r="C1697" s="23">
        <v>4</v>
      </c>
      <c r="D1697" s="23" t="s">
        <v>227</v>
      </c>
      <c r="E1697" s="23">
        <v>1.125155067689332E-4</v>
      </c>
      <c r="F1697" s="23">
        <v>1.4568535188586798E-2</v>
      </c>
      <c r="G1697" s="23">
        <v>2.6018484939619405E-2</v>
      </c>
      <c r="H1697" s="23">
        <v>2.4897262081261202E-2</v>
      </c>
      <c r="I1697" s="23">
        <v>4.0068221893076799E-3</v>
      </c>
      <c r="J1697" s="23">
        <v>34.774621655888708</v>
      </c>
      <c r="K1697" s="23">
        <v>26.029307502020931</v>
      </c>
      <c r="L1697" s="23"/>
    </row>
    <row r="1698" spans="1:12" x14ac:dyDescent="0.2">
      <c r="A1698" s="103" t="str">
        <f t="shared" si="95"/>
        <v>2016_2_5_f12_3</v>
      </c>
      <c r="B1698" s="23" t="s">
        <v>74</v>
      </c>
      <c r="C1698" s="23">
        <v>5</v>
      </c>
      <c r="D1698" s="23" t="s">
        <v>3</v>
      </c>
      <c r="E1698" s="23">
        <v>1.5015437520290506E-2</v>
      </c>
      <c r="F1698" s="23">
        <v>1.4165807868540701</v>
      </c>
      <c r="G1698" s="23">
        <v>4.6035234249984089</v>
      </c>
      <c r="H1698" s="23">
        <v>0.79183773974035121</v>
      </c>
      <c r="I1698" s="23">
        <v>5.3455966414126317E-2</v>
      </c>
      <c r="J1698" s="23">
        <v>216.4258606411924</v>
      </c>
      <c r="K1698" s="23">
        <v>-7.9626319091124529</v>
      </c>
      <c r="L1698" s="23"/>
    </row>
    <row r="1699" spans="1:12" x14ac:dyDescent="0.2">
      <c r="A1699" s="103" t="str">
        <f t="shared" si="95"/>
        <v>2016_2_5_f4_1</v>
      </c>
      <c r="B1699" s="23" t="s">
        <v>74</v>
      </c>
      <c r="C1699" s="23">
        <v>5</v>
      </c>
      <c r="D1699" s="23" t="s">
        <v>43</v>
      </c>
      <c r="E1699" s="23">
        <v>0</v>
      </c>
      <c r="F1699" s="23">
        <v>0.29674219821243264</v>
      </c>
      <c r="G1699" s="23">
        <v>1.0844401993812638</v>
      </c>
      <c r="H1699" s="23">
        <v>0.46527032868121143</v>
      </c>
      <c r="I1699" s="23">
        <v>2.3937731398663776E-2</v>
      </c>
      <c r="J1699" s="23">
        <v>214.49719626168212</v>
      </c>
      <c r="K1699" s="23">
        <v>11.569968846786855</v>
      </c>
      <c r="L1699" s="23"/>
    </row>
    <row r="1700" spans="1:12" x14ac:dyDescent="0.2">
      <c r="A1700" s="103" t="str">
        <f t="shared" si="95"/>
        <v>2016_2_5_f4_2</v>
      </c>
      <c r="B1700" s="23" t="s">
        <v>74</v>
      </c>
      <c r="C1700" s="23">
        <v>5</v>
      </c>
      <c r="D1700" s="23" t="s">
        <v>44</v>
      </c>
      <c r="E1700" s="23">
        <v>0</v>
      </c>
      <c r="F1700" s="23">
        <v>0.45195499065764366</v>
      </c>
      <c r="G1700" s="23">
        <v>2.1871811387923343</v>
      </c>
      <c r="H1700" s="23">
        <v>0.58718980789252306</v>
      </c>
      <c r="I1700" s="23">
        <v>5.8620126565801775E-2</v>
      </c>
      <c r="J1700" s="23">
        <v>229.22586064119247</v>
      </c>
      <c r="K1700" s="23">
        <v>7.6858208766477532</v>
      </c>
      <c r="L1700" s="23"/>
    </row>
    <row r="1701" spans="1:12" x14ac:dyDescent="0.2">
      <c r="A1701" s="103" t="str">
        <f t="shared" si="95"/>
        <v>2016_2_5_f4_3</v>
      </c>
      <c r="B1701" s="23" t="s">
        <v>74</v>
      </c>
      <c r="C1701" s="23">
        <v>5</v>
      </c>
      <c r="D1701" s="23" t="s">
        <v>100</v>
      </c>
      <c r="E1701" s="23">
        <v>5.9398774910574256E-2</v>
      </c>
      <c r="F1701" s="23">
        <v>3.7464932376749305E-2</v>
      </c>
      <c r="G1701" s="23">
        <v>1.732569711991091</v>
      </c>
      <c r="H1701" s="23">
        <v>4.2308047405402087</v>
      </c>
      <c r="I1701" s="23">
        <v>0.48501206965863669</v>
      </c>
      <c r="J1701" s="23">
        <v>205.67819708979056</v>
      </c>
      <c r="K1701" s="23">
        <v>77.072170211932018</v>
      </c>
      <c r="L1701" s="23"/>
    </row>
    <row r="1702" spans="1:12" x14ac:dyDescent="0.2">
      <c r="A1702" s="103" t="str">
        <f t="shared" si="95"/>
        <v>2016_2_5_f4_4</v>
      </c>
      <c r="B1702" s="23" t="s">
        <v>74</v>
      </c>
      <c r="C1702" s="23">
        <v>5</v>
      </c>
      <c r="D1702" s="23" t="s">
        <v>102</v>
      </c>
      <c r="E1702" s="23">
        <v>6.7132701117490048E-2</v>
      </c>
      <c r="F1702" s="23">
        <v>6.1103518720916945</v>
      </c>
      <c r="G1702" s="23">
        <v>7.7896275645799529</v>
      </c>
      <c r="H1702" s="23">
        <v>0.78154220358331228</v>
      </c>
      <c r="I1702" s="23">
        <v>4.0547496189941024E-3</v>
      </c>
      <c r="J1702" s="23">
        <v>185.36978587483725</v>
      </c>
      <c r="K1702" s="23">
        <v>-36.976026151267241</v>
      </c>
      <c r="L1702" s="23"/>
    </row>
    <row r="1703" spans="1:12" x14ac:dyDescent="0.2">
      <c r="A1703" s="103" t="str">
        <f t="shared" si="95"/>
        <v>2016_2_5_f60_1</v>
      </c>
      <c r="B1703" s="23" t="s">
        <v>74</v>
      </c>
      <c r="C1703" s="23">
        <v>5</v>
      </c>
      <c r="D1703" s="23" t="s">
        <v>109</v>
      </c>
      <c r="E1703" s="23">
        <v>2.3912161686282039E-2</v>
      </c>
      <c r="F1703" s="23">
        <v>1.3844368833756713</v>
      </c>
      <c r="G1703" s="23">
        <v>4.185151189914321</v>
      </c>
      <c r="H1703" s="23">
        <v>1.3038342485652652</v>
      </c>
      <c r="I1703" s="23">
        <v>5.7991065362250134E-2</v>
      </c>
      <c r="J1703" s="23">
        <v>218.61277652904278</v>
      </c>
      <c r="K1703" s="23">
        <v>-0.17892516131658792</v>
      </c>
      <c r="L1703" s="23"/>
    </row>
    <row r="1704" spans="1:12" x14ac:dyDescent="0.2">
      <c r="A1704" s="103" t="str">
        <f t="shared" si="95"/>
        <v>2016_2_5_f61_1</v>
      </c>
      <c r="B1704" s="23" t="s">
        <v>74</v>
      </c>
      <c r="C1704" s="23">
        <v>5</v>
      </c>
      <c r="D1704" s="23" t="s">
        <v>110</v>
      </c>
      <c r="E1704" s="23">
        <v>0.49952200289533244</v>
      </c>
      <c r="F1704" s="23">
        <v>11.955952578315602</v>
      </c>
      <c r="G1704" s="23">
        <v>3.5893087194210431</v>
      </c>
      <c r="H1704" s="23">
        <v>0.18914777892043871</v>
      </c>
      <c r="I1704" s="23">
        <v>4.0547496189941024E-3</v>
      </c>
      <c r="J1704" s="23">
        <v>198.93053353838869</v>
      </c>
      <c r="K1704" s="23">
        <v>-78.56725236838588</v>
      </c>
      <c r="L1704" s="23"/>
    </row>
    <row r="1705" spans="1:12" x14ac:dyDescent="0.2">
      <c r="A1705" s="103" t="str">
        <f t="shared" si="95"/>
        <v>2016_2_5_f61_2</v>
      </c>
      <c r="B1705" s="23" t="s">
        <v>74</v>
      </c>
      <c r="C1705" s="23">
        <v>5</v>
      </c>
      <c r="D1705" s="23" t="s">
        <v>111</v>
      </c>
      <c r="E1705" s="23">
        <v>0.47637902268820248</v>
      </c>
      <c r="F1705" s="23">
        <v>10.840185388740553</v>
      </c>
      <c r="G1705" s="23">
        <v>4.7352446344771382</v>
      </c>
      <c r="H1705" s="23">
        <v>0.17050478118582288</v>
      </c>
      <c r="I1705" s="23">
        <v>4.0547496189941024E-3</v>
      </c>
      <c r="J1705" s="23">
        <v>199.11744942623912</v>
      </c>
      <c r="K1705" s="23">
        <v>-71.576884863584894</v>
      </c>
      <c r="L1705" s="23"/>
    </row>
    <row r="1706" spans="1:12" x14ac:dyDescent="0.2">
      <c r="A1706" s="103" t="str">
        <f t="shared" si="95"/>
        <v>2016_2_5_f9_1</v>
      </c>
      <c r="B1706" s="23" t="s">
        <v>74</v>
      </c>
      <c r="C1706" s="23">
        <v>5</v>
      </c>
      <c r="D1706" s="23" t="s">
        <v>4</v>
      </c>
      <c r="E1706" s="23">
        <v>0</v>
      </c>
      <c r="F1706" s="23">
        <v>0.3851113546626172</v>
      </c>
      <c r="G1706" s="23">
        <v>1.2747256241187217</v>
      </c>
      <c r="H1706" s="23">
        <v>0.20401180847977138</v>
      </c>
      <c r="I1706" s="23">
        <v>7.8629002883225316E-3</v>
      </c>
      <c r="J1706" s="23">
        <v>214.10436531408953</v>
      </c>
      <c r="K1706" s="23">
        <v>-8.8354283785404402</v>
      </c>
      <c r="L1706" s="23"/>
    </row>
    <row r="1707" spans="1:12" x14ac:dyDescent="0.2">
      <c r="A1707" s="103" t="str">
        <f t="shared" si="95"/>
        <v>2016_2_5_f9_2</v>
      </c>
      <c r="B1707" s="23" t="s">
        <v>74</v>
      </c>
      <c r="C1707" s="23">
        <v>5</v>
      </c>
      <c r="D1707" s="23" t="s">
        <v>5</v>
      </c>
      <c r="E1707" s="23">
        <v>0</v>
      </c>
      <c r="F1707" s="23">
        <v>0.76863054416540699</v>
      </c>
      <c r="G1707" s="23">
        <v>2.1032831028801531</v>
      </c>
      <c r="H1707" s="23">
        <v>0.3772554614873026</v>
      </c>
      <c r="I1707" s="23">
        <v>1.9801085808967788E-2</v>
      </c>
      <c r="J1707" s="23">
        <v>228.41277652904284</v>
      </c>
      <c r="K1707" s="23">
        <v>-10.76097027954072</v>
      </c>
      <c r="L1707" s="23"/>
    </row>
    <row r="1708" spans="1:12" x14ac:dyDescent="0.2">
      <c r="A1708" s="103" t="str">
        <f t="shared" si="95"/>
        <v>2016_2_5_f9_3</v>
      </c>
      <c r="B1708" s="23" t="s">
        <v>74</v>
      </c>
      <c r="C1708" s="23">
        <v>5</v>
      </c>
      <c r="D1708" s="23" t="s">
        <v>6</v>
      </c>
      <c r="E1708" s="23">
        <v>2.971404248223973E-3</v>
      </c>
      <c r="F1708" s="23">
        <v>0.15324533456082276</v>
      </c>
      <c r="G1708" s="23">
        <v>3.536244980045141</v>
      </c>
      <c r="H1708" s="23">
        <v>2.774193675430138</v>
      </c>
      <c r="I1708" s="23">
        <v>0.18550676802118629</v>
      </c>
      <c r="J1708" s="23">
        <v>207.67819708979061</v>
      </c>
      <c r="K1708" s="23">
        <v>44.887947641077091</v>
      </c>
      <c r="L1708" s="23"/>
    </row>
    <row r="1709" spans="1:12" x14ac:dyDescent="0.2">
      <c r="A1709" s="103" t="str">
        <f t="shared" si="95"/>
        <v>2016_2_5_f9_4</v>
      </c>
      <c r="B1709" s="23" t="s">
        <v>74</v>
      </c>
      <c r="C1709" s="23">
        <v>5</v>
      </c>
      <c r="D1709" s="23" t="s">
        <v>7</v>
      </c>
      <c r="E1709" s="23">
        <v>0.24169223192230704</v>
      </c>
      <c r="F1709" s="23">
        <v>6.697393298391737</v>
      </c>
      <c r="G1709" s="23">
        <v>7.3749626467283322</v>
      </c>
      <c r="H1709" s="23">
        <v>0.60511094551589673</v>
      </c>
      <c r="I1709" s="23">
        <v>0</v>
      </c>
      <c r="J1709" s="23">
        <v>186.36978587483725</v>
      </c>
      <c r="K1709" s="23">
        <v>-44.075317936503701</v>
      </c>
      <c r="L1709" s="23"/>
    </row>
    <row r="1710" spans="1:12" x14ac:dyDescent="0.2">
      <c r="A1710" s="103" t="str">
        <f t="shared" si="95"/>
        <v>2016_2_5_InEI</v>
      </c>
      <c r="B1710" s="23" t="s">
        <v>74</v>
      </c>
      <c r="C1710" s="23">
        <v>5</v>
      </c>
      <c r="D1710" s="23" t="s">
        <v>107</v>
      </c>
      <c r="E1710" s="23">
        <v>0</v>
      </c>
      <c r="F1710" s="23">
        <v>1.4043379351676962E-2</v>
      </c>
      <c r="G1710" s="23">
        <v>4.0658847359697811E-2</v>
      </c>
      <c r="H1710" s="23">
        <v>6.8081364094057491E-3</v>
      </c>
      <c r="I1710" s="23">
        <v>3.2858605332634531E-4</v>
      </c>
      <c r="J1710" s="23">
        <v>224.41673155048295</v>
      </c>
      <c r="K1710" s="23">
        <v>-10.637423377130872</v>
      </c>
      <c r="L1710" s="23"/>
    </row>
    <row r="1711" spans="1:12" x14ac:dyDescent="0.2">
      <c r="A1711" s="103" t="str">
        <f t="shared" si="95"/>
        <v>2016_2_5_InIN</v>
      </c>
      <c r="B1711" s="23" t="s">
        <v>74</v>
      </c>
      <c r="C1711" s="23">
        <v>5</v>
      </c>
      <c r="D1711" s="23" t="s">
        <v>113</v>
      </c>
      <c r="E1711" s="23">
        <v>2.2050450662261079E-2</v>
      </c>
      <c r="F1711" s="23">
        <v>0.6780318656371398</v>
      </c>
      <c r="G1711" s="23">
        <v>1.0377855906463596</v>
      </c>
      <c r="H1711" s="23">
        <v>0.28646991662886229</v>
      </c>
      <c r="I1711" s="23">
        <v>1.8246660660461066E-2</v>
      </c>
      <c r="J1711" s="23">
        <v>194.88811462606142</v>
      </c>
      <c r="K1711" s="23">
        <v>-19.54237546073206</v>
      </c>
      <c r="L1711" s="23"/>
    </row>
    <row r="1712" spans="1:12" x14ac:dyDescent="0.2">
      <c r="A1712" s="103" t="str">
        <f t="shared" si="95"/>
        <v>2016_2_5_lagE</v>
      </c>
      <c r="B1712" s="23" t="s">
        <v>74</v>
      </c>
      <c r="C1712" s="23">
        <v>5</v>
      </c>
      <c r="D1712" s="23" t="s">
        <v>226</v>
      </c>
      <c r="E1712" s="23">
        <v>0</v>
      </c>
      <c r="F1712" s="23">
        <v>9.060319645070725E-3</v>
      </c>
      <c r="G1712" s="23">
        <v>3.9406661292795048E-2</v>
      </c>
      <c r="H1712" s="23">
        <v>1.2605405668165134E-2</v>
      </c>
      <c r="I1712" s="23">
        <v>9.1908002517274482E-4</v>
      </c>
      <c r="J1712" s="23">
        <v>225.09565058723842</v>
      </c>
      <c r="K1712" s="23">
        <v>8.6838501587091379</v>
      </c>
      <c r="L1712" s="23"/>
    </row>
    <row r="1713" spans="1:12" x14ac:dyDescent="0.2">
      <c r="A1713" s="103" t="str">
        <f t="shared" si="95"/>
        <v>2016_2_5_lagI</v>
      </c>
      <c r="B1713" s="23" t="s">
        <v>74</v>
      </c>
      <c r="C1713" s="23">
        <v>5</v>
      </c>
      <c r="D1713" s="23" t="s">
        <v>227</v>
      </c>
      <c r="E1713" s="23">
        <v>9.2662788275630938E-3</v>
      </c>
      <c r="F1713" s="23">
        <v>0.6113493789124318</v>
      </c>
      <c r="G1713" s="23">
        <v>0.90285689642274036</v>
      </c>
      <c r="H1713" s="23">
        <v>0.44534972096620157</v>
      </c>
      <c r="I1713" s="23">
        <v>4.370524131097981E-2</v>
      </c>
      <c r="J1713" s="23">
        <v>193.64502909449374</v>
      </c>
      <c r="K1713" s="23">
        <v>-4.8258586372623302</v>
      </c>
      <c r="L1713" s="23"/>
    </row>
    <row r="1714" spans="1:12" x14ac:dyDescent="0.2">
      <c r="A1714" s="103" t="str">
        <f t="shared" si="95"/>
        <v>2016_2_6_f12_3</v>
      </c>
      <c r="B1714" s="23" t="s">
        <v>74</v>
      </c>
      <c r="C1714" s="23">
        <v>6</v>
      </c>
      <c r="D1714" s="23" t="s">
        <v>3</v>
      </c>
      <c r="E1714" s="23">
        <v>8.5302751176756888E-4</v>
      </c>
      <c r="F1714" s="23">
        <v>0.26038997877434095</v>
      </c>
      <c r="G1714" s="23">
        <v>0.57631986694194903</v>
      </c>
      <c r="H1714" s="23">
        <v>1.6714172877518745E-2</v>
      </c>
      <c r="I1714" s="23">
        <v>0</v>
      </c>
      <c r="J1714" s="23">
        <v>79.049946764462277</v>
      </c>
      <c r="K1714" s="23">
        <v>-28.723920657705658</v>
      </c>
      <c r="L1714" s="23"/>
    </row>
    <row r="1715" spans="1:12" x14ac:dyDescent="0.2">
      <c r="A1715" s="103" t="str">
        <f t="shared" si="95"/>
        <v>2016_2_6_f4_1</v>
      </c>
      <c r="B1715" s="23" t="s">
        <v>74</v>
      </c>
      <c r="C1715" s="23">
        <v>6</v>
      </c>
      <c r="D1715" s="23" t="s">
        <v>43</v>
      </c>
      <c r="E1715" s="23">
        <v>0</v>
      </c>
      <c r="F1715" s="23">
        <v>0.12602135950306856</v>
      </c>
      <c r="G1715" s="23">
        <v>0.5102162014275281</v>
      </c>
      <c r="H1715" s="23">
        <v>0.46065619682990883</v>
      </c>
      <c r="I1715" s="23">
        <v>9.3150356720213805E-3</v>
      </c>
      <c r="J1715" s="23">
        <v>79.03831775700931</v>
      </c>
      <c r="K1715" s="23">
        <v>31.934740599440953</v>
      </c>
      <c r="L1715" s="23"/>
    </row>
    <row r="1716" spans="1:12" x14ac:dyDescent="0.2">
      <c r="A1716" s="103" t="str">
        <f t="shared" si="95"/>
        <v>2016_2_6_f4_2</v>
      </c>
      <c r="B1716" s="23" t="s">
        <v>74</v>
      </c>
      <c r="C1716" s="23">
        <v>6</v>
      </c>
      <c r="D1716" s="23" t="s">
        <v>44</v>
      </c>
      <c r="E1716" s="23">
        <v>1.3217936584953559E-2</v>
      </c>
      <c r="F1716" s="23">
        <v>5.8776966708202726E-2</v>
      </c>
      <c r="G1716" s="23">
        <v>0.6739026744365838</v>
      </c>
      <c r="H1716" s="23">
        <v>0.28405661255758224</v>
      </c>
      <c r="I1716" s="23">
        <v>2.0014770696022465E-3</v>
      </c>
      <c r="J1716" s="23">
        <v>82.949946764462283</v>
      </c>
      <c r="K1716" s="23">
        <v>19.65653498838898</v>
      </c>
      <c r="L1716" s="23"/>
    </row>
    <row r="1717" spans="1:12" x14ac:dyDescent="0.2">
      <c r="A1717" s="103" t="str">
        <f t="shared" si="95"/>
        <v>2016_2_6_f4_3</v>
      </c>
      <c r="B1717" s="23" t="s">
        <v>74</v>
      </c>
      <c r="C1717" s="23">
        <v>6</v>
      </c>
      <c r="D1717" s="23" t="s">
        <v>100</v>
      </c>
      <c r="E1717" s="23">
        <v>1.7060550235351378E-3</v>
      </c>
      <c r="F1717" s="23">
        <v>2.5590825353027061E-3</v>
      </c>
      <c r="G1717" s="23">
        <v>0.29713812918180721</v>
      </c>
      <c r="H1717" s="23">
        <v>0.53870755817271276</v>
      </c>
      <c r="I1717" s="23">
        <v>2.9820371372198021E-2</v>
      </c>
      <c r="J1717" s="23">
        <v>79.6013486336212</v>
      </c>
      <c r="K1717" s="23">
        <v>68.094708048645188</v>
      </c>
      <c r="L1717" s="23"/>
    </row>
    <row r="1718" spans="1:12" x14ac:dyDescent="0.2">
      <c r="A1718" s="103" t="str">
        <f t="shared" si="95"/>
        <v>2016_2_6_f4_4</v>
      </c>
      <c r="B1718" s="23" t="s">
        <v>74</v>
      </c>
      <c r="C1718" s="23">
        <v>6</v>
      </c>
      <c r="D1718" s="23" t="s">
        <v>102</v>
      </c>
      <c r="E1718" s="23">
        <v>4.3315450669844985E-4</v>
      </c>
      <c r="F1718" s="23">
        <v>0.13805366465025376</v>
      </c>
      <c r="G1718" s="23">
        <v>0.37990889450435233</v>
      </c>
      <c r="H1718" s="23">
        <v>7.103005044098114E-3</v>
      </c>
      <c r="I1718" s="23">
        <v>4.3315450669844985E-4</v>
      </c>
      <c r="J1718" s="23">
        <v>68.81630190464918</v>
      </c>
      <c r="K1718" s="23">
        <v>-24.898787519071895</v>
      </c>
      <c r="L1718" s="23"/>
    </row>
    <row r="1719" spans="1:12" x14ac:dyDescent="0.2">
      <c r="A1719" s="103" t="str">
        <f t="shared" si="95"/>
        <v>2016_2_6_f60_1</v>
      </c>
      <c r="B1719" s="23" t="s">
        <v>74</v>
      </c>
      <c r="C1719" s="23">
        <v>6</v>
      </c>
      <c r="D1719" s="23" t="s">
        <v>109</v>
      </c>
      <c r="E1719" s="23">
        <v>8.5302751176756888E-4</v>
      </c>
      <c r="F1719" s="23">
        <v>9.1222863316932218E-2</v>
      </c>
      <c r="G1719" s="23">
        <v>0.65037619232581423</v>
      </c>
      <c r="H1719" s="23">
        <v>0.10628424440481876</v>
      </c>
      <c r="I1719" s="23">
        <v>0</v>
      </c>
      <c r="J1719" s="23">
        <v>78.162096297172525</v>
      </c>
      <c r="K1719" s="23">
        <v>1.573554192355195</v>
      </c>
      <c r="L1719" s="23"/>
    </row>
    <row r="1720" spans="1:12" x14ac:dyDescent="0.2">
      <c r="A1720" s="103" t="str">
        <f t="shared" si="95"/>
        <v>2016_2_6_f61_1</v>
      </c>
      <c r="B1720" s="23" t="s">
        <v>74</v>
      </c>
      <c r="C1720" s="23">
        <v>6</v>
      </c>
      <c r="D1720" s="23" t="s">
        <v>110</v>
      </c>
      <c r="E1720" s="23">
        <v>2.5548861945537061E-2</v>
      </c>
      <c r="F1720" s="23">
        <v>0.3404040581329793</v>
      </c>
      <c r="G1720" s="23">
        <v>0.18661257557209882</v>
      </c>
      <c r="H1720" s="23">
        <v>4.3315450669844985E-4</v>
      </c>
      <c r="I1720" s="23">
        <v>4.3315450669844985E-4</v>
      </c>
      <c r="J1720" s="23">
        <v>75.152750502780037</v>
      </c>
      <c r="K1720" s="23">
        <v>-70.505944041443286</v>
      </c>
      <c r="L1720" s="23"/>
    </row>
    <row r="1721" spans="1:12" x14ac:dyDescent="0.2">
      <c r="A1721" s="103" t="str">
        <f t="shared" si="95"/>
        <v>2016_2_6_f61_2</v>
      </c>
      <c r="B1721" s="23" t="s">
        <v>74</v>
      </c>
      <c r="C1721" s="23">
        <v>6</v>
      </c>
      <c r="D1721" s="23" t="s">
        <v>111</v>
      </c>
      <c r="E1721" s="23">
        <v>2.2516745690754736E-2</v>
      </c>
      <c r="F1721" s="23">
        <v>0.39447787007377827</v>
      </c>
      <c r="G1721" s="23">
        <v>0.13440712422826176</v>
      </c>
      <c r="H1721" s="23">
        <v>2.0300646712173341E-3</v>
      </c>
      <c r="I1721" s="23">
        <v>4.3315450669844985E-4</v>
      </c>
      <c r="J1721" s="23">
        <v>75.264900035490314</v>
      </c>
      <c r="K1721" s="23">
        <v>-78.830585062540734</v>
      </c>
      <c r="L1721" s="23"/>
    </row>
    <row r="1722" spans="1:12" x14ac:dyDescent="0.2">
      <c r="A1722" s="103" t="str">
        <f t="shared" si="95"/>
        <v>2016_2_6_f9_1</v>
      </c>
      <c r="B1722" s="23" t="s">
        <v>74</v>
      </c>
      <c r="C1722" s="23">
        <v>6</v>
      </c>
      <c r="D1722" s="23" t="s">
        <v>4</v>
      </c>
      <c r="E1722" s="23">
        <v>0</v>
      </c>
      <c r="F1722" s="23">
        <v>0.18669245002922066</v>
      </c>
      <c r="G1722" s="23">
        <v>0.6773966466519129</v>
      </c>
      <c r="H1722" s="23">
        <v>0.24408607449852265</v>
      </c>
      <c r="I1722" s="23">
        <v>9.3150356720213805E-3</v>
      </c>
      <c r="J1722" s="23">
        <v>80.277049568200624</v>
      </c>
      <c r="K1722" s="23">
        <v>6.8030749036743234</v>
      </c>
      <c r="L1722" s="23"/>
    </row>
    <row r="1723" spans="1:12" x14ac:dyDescent="0.2">
      <c r="A1723" s="103" t="str">
        <f t="shared" si="95"/>
        <v>2016_2_6_f9_2</v>
      </c>
      <c r="B1723" s="23" t="s">
        <v>74</v>
      </c>
      <c r="C1723" s="23">
        <v>6</v>
      </c>
      <c r="D1723" s="23" t="s">
        <v>5</v>
      </c>
      <c r="E1723" s="23">
        <v>0</v>
      </c>
      <c r="F1723" s="23">
        <v>0.14416868565731825</v>
      </c>
      <c r="G1723" s="23">
        <v>0.76926119572278451</v>
      </c>
      <c r="H1723" s="23">
        <v>9.0258328060731627E-2</v>
      </c>
      <c r="I1723" s="23">
        <v>1.0007385348011232E-3</v>
      </c>
      <c r="J1723" s="23">
        <v>82.062096297172545</v>
      </c>
      <c r="K1723" s="23">
        <v>-5.166661844103734</v>
      </c>
      <c r="L1723" s="23"/>
    </row>
    <row r="1724" spans="1:12" x14ac:dyDescent="0.2">
      <c r="A1724" s="103" t="str">
        <f t="shared" si="95"/>
        <v>2016_2_6_f9_3</v>
      </c>
      <c r="B1724" s="23" t="s">
        <v>74</v>
      </c>
      <c r="C1724" s="23">
        <v>6</v>
      </c>
      <c r="D1724" s="23" t="s">
        <v>6</v>
      </c>
      <c r="E1724" s="23">
        <v>8.5302751176756888E-4</v>
      </c>
      <c r="F1724" s="23">
        <v>2.1253606819258797E-2</v>
      </c>
      <c r="G1724" s="23">
        <v>0.53149424332488759</v>
      </c>
      <c r="H1724" s="23">
        <v>0.29436651906994904</v>
      </c>
      <c r="I1724" s="23">
        <v>2.1963799559692729E-2</v>
      </c>
      <c r="J1724" s="23">
        <v>79.601348633621186</v>
      </c>
      <c r="K1724" s="23">
        <v>36.248206489543087</v>
      </c>
      <c r="L1724" s="23"/>
    </row>
    <row r="1725" spans="1:12" x14ac:dyDescent="0.2">
      <c r="A1725" s="103" t="str">
        <f t="shared" si="95"/>
        <v>2016_2_6_f9_4</v>
      </c>
      <c r="B1725" s="23" t="s">
        <v>74</v>
      </c>
      <c r="C1725" s="23">
        <v>6</v>
      </c>
      <c r="D1725" s="23" t="s">
        <v>7</v>
      </c>
      <c r="E1725" s="23">
        <v>1.2994635200953492E-3</v>
      </c>
      <c r="F1725" s="23">
        <v>0.32604813498871449</v>
      </c>
      <c r="G1725" s="23">
        <v>0.17520121999913973</v>
      </c>
      <c r="H1725" s="23">
        <v>2.3383054704151637E-2</v>
      </c>
      <c r="I1725" s="23">
        <v>0</v>
      </c>
      <c r="J1725" s="23">
        <v>68.816301904649208</v>
      </c>
      <c r="K1725" s="23">
        <v>-58.042499964942174</v>
      </c>
      <c r="L1725" s="23"/>
    </row>
    <row r="1726" spans="1:12" x14ac:dyDescent="0.2">
      <c r="A1726" s="103" t="str">
        <f t="shared" si="95"/>
        <v>2016_2_6_InEI</v>
      </c>
      <c r="B1726" s="23" t="s">
        <v>74</v>
      </c>
      <c r="C1726" s="23">
        <v>6</v>
      </c>
      <c r="D1726" s="23" t="s">
        <v>107</v>
      </c>
      <c r="E1726" s="23">
        <v>0</v>
      </c>
      <c r="F1726" s="23">
        <v>7.0523119058456037E-3</v>
      </c>
      <c r="G1726" s="23">
        <v>2.594086842426381E-2</v>
      </c>
      <c r="H1726" s="23">
        <v>4.393023031440524E-3</v>
      </c>
      <c r="I1726" s="23">
        <v>9.1632207594188075E-5</v>
      </c>
      <c r="J1726" s="23">
        <v>81.090068767713802</v>
      </c>
      <c r="K1726" s="23">
        <v>-6.6066367537383579</v>
      </c>
      <c r="L1726" s="23"/>
    </row>
    <row r="1727" spans="1:12" x14ac:dyDescent="0.2">
      <c r="A1727" s="103" t="str">
        <f t="shared" si="95"/>
        <v>2016_2_6_InIN</v>
      </c>
      <c r="B1727" s="23" t="s">
        <v>74</v>
      </c>
      <c r="C1727" s="23">
        <v>6</v>
      </c>
      <c r="D1727" s="23" t="s">
        <v>113</v>
      </c>
      <c r="E1727" s="23">
        <v>2.2882829112837992E-5</v>
      </c>
      <c r="F1727" s="23">
        <v>5.9773903181321092E-3</v>
      </c>
      <c r="G1727" s="23">
        <v>1.00751707194057E-2</v>
      </c>
      <c r="H1727" s="23">
        <v>4.4149933222790306E-3</v>
      </c>
      <c r="I1727" s="23">
        <v>4.3174175534543754E-4</v>
      </c>
      <c r="J1727" s="23">
        <v>75.201916261950586</v>
      </c>
      <c r="K1727" s="23">
        <v>-3.5592810164337312</v>
      </c>
      <c r="L1727" s="23"/>
    </row>
    <row r="1728" spans="1:12" x14ac:dyDescent="0.2">
      <c r="A1728" s="103" t="str">
        <f t="shared" si="95"/>
        <v>2016_2_6_lagE</v>
      </c>
      <c r="B1728" s="23" t="s">
        <v>74</v>
      </c>
      <c r="C1728" s="23">
        <v>6</v>
      </c>
      <c r="D1728" s="23" t="s">
        <v>226</v>
      </c>
      <c r="E1728" s="23">
        <v>1.8787094007838648E-4</v>
      </c>
      <c r="F1728" s="23">
        <v>4.0698704715317092E-3</v>
      </c>
      <c r="G1728" s="23">
        <v>2.2111174388051786E-2</v>
      </c>
      <c r="H1728" s="23">
        <v>1.1539726981799947E-2</v>
      </c>
      <c r="I1728" s="23">
        <v>1.0495598863477813E-4</v>
      </c>
      <c r="J1728" s="23">
        <v>80.865885409917723</v>
      </c>
      <c r="K1728" s="23">
        <v>19.214246595159871</v>
      </c>
      <c r="L1728" s="23"/>
    </row>
    <row r="1729" spans="1:12" x14ac:dyDescent="0.2">
      <c r="A1729" s="103" t="str">
        <f t="shared" si="95"/>
        <v>2016_2_6_lagI</v>
      </c>
      <c r="B1729" s="23" t="s">
        <v>74</v>
      </c>
      <c r="C1729" s="23">
        <v>6</v>
      </c>
      <c r="D1729" s="23" t="s">
        <v>227</v>
      </c>
      <c r="E1729" s="23">
        <v>2.0649890631222362E-5</v>
      </c>
      <c r="F1729" s="23">
        <v>2.2909467548270484E-3</v>
      </c>
      <c r="G1729" s="23">
        <v>1.0120261382972494E-2</v>
      </c>
      <c r="H1729" s="23">
        <v>8.001197503563021E-3</v>
      </c>
      <c r="I1729" s="23">
        <v>4.8912341228132621E-4</v>
      </c>
      <c r="J1729" s="23">
        <v>75.201916261950586</v>
      </c>
      <c r="K1729" s="23">
        <v>31.771058883209857</v>
      </c>
      <c r="L1729" s="23"/>
    </row>
    <row r="1730" spans="1:12" x14ac:dyDescent="0.2">
      <c r="A1730" s="103" t="str">
        <f t="shared" si="95"/>
        <v>2016_2_7_f12_3</v>
      </c>
      <c r="B1730" s="23" t="s">
        <v>74</v>
      </c>
      <c r="C1730" s="23">
        <v>7</v>
      </c>
      <c r="D1730" s="23" t="s">
        <v>3</v>
      </c>
      <c r="E1730" s="23">
        <v>4.4758906658876865E-4</v>
      </c>
      <c r="F1730" s="23">
        <v>6.6743084608534439E-2</v>
      </c>
      <c r="G1730" s="23">
        <v>8.6316414402659136E-2</v>
      </c>
      <c r="H1730" s="23">
        <v>3.7774544642154751E-3</v>
      </c>
      <c r="I1730" s="23">
        <v>1.1895341503275589E-3</v>
      </c>
      <c r="J1730" s="23">
        <v>63.37757009345794</v>
      </c>
      <c r="K1730" s="23">
        <v>-38.796086565127681</v>
      </c>
      <c r="L1730" s="23"/>
    </row>
    <row r="1731" spans="1:12" x14ac:dyDescent="0.2">
      <c r="A1731" s="103" t="str">
        <f t="shared" ref="A1731:A1794" si="96">CONCATENATE(B1731,"_",C1731,"_",D1731)</f>
        <v>2016_2_7_f4_1</v>
      </c>
      <c r="B1731" s="23" t="s">
        <v>74</v>
      </c>
      <c r="C1731" s="23">
        <v>7</v>
      </c>
      <c r="D1731" s="23" t="s">
        <v>43</v>
      </c>
      <c r="E1731" s="23">
        <v>0</v>
      </c>
      <c r="F1731" s="23">
        <v>6.8853865318895063E-2</v>
      </c>
      <c r="G1731" s="23">
        <v>0.15925729022147875</v>
      </c>
      <c r="H1731" s="23">
        <v>7.3010517863531604E-2</v>
      </c>
      <c r="I1731" s="23">
        <v>9.8395528005815018E-4</v>
      </c>
      <c r="J1731" s="23">
        <v>61.561214953270969</v>
      </c>
      <c r="K1731" s="23">
        <v>2.0272919546162522</v>
      </c>
      <c r="L1731" s="23"/>
    </row>
    <row r="1732" spans="1:12" x14ac:dyDescent="0.2">
      <c r="A1732" s="103" t="str">
        <f t="shared" si="96"/>
        <v>2016_2_7_f4_2</v>
      </c>
      <c r="B1732" s="23" t="s">
        <v>74</v>
      </c>
      <c r="C1732" s="23">
        <v>7</v>
      </c>
      <c r="D1732" s="23" t="s">
        <v>44</v>
      </c>
      <c r="E1732" s="23">
        <v>0</v>
      </c>
      <c r="F1732" s="23">
        <v>9.4847978408068592E-2</v>
      </c>
      <c r="G1732" s="23">
        <v>0.32914898929103725</v>
      </c>
      <c r="H1732" s="23">
        <v>9.6469394440703932E-2</v>
      </c>
      <c r="I1732" s="23">
        <v>1.8935702656771757E-2</v>
      </c>
      <c r="J1732" s="23">
        <v>65.327570093457879</v>
      </c>
      <c r="K1732" s="23">
        <v>7.3215925417475596</v>
      </c>
      <c r="L1732" s="23"/>
    </row>
    <row r="1733" spans="1:12" x14ac:dyDescent="0.2">
      <c r="A1733" s="103" t="str">
        <f t="shared" si="96"/>
        <v>2016_2_7_f4_3</v>
      </c>
      <c r="B1733" s="23" t="s">
        <v>74</v>
      </c>
      <c r="C1733" s="23">
        <v>7</v>
      </c>
      <c r="D1733" s="23" t="s">
        <v>100</v>
      </c>
      <c r="E1733" s="23">
        <v>8.951781331775373E-4</v>
      </c>
      <c r="F1733" s="23">
        <v>1.4404287791489249E-2</v>
      </c>
      <c r="G1733" s="23">
        <v>7.614586460104221E-2</v>
      </c>
      <c r="H1733" s="23">
        <v>4.5993653340445848E-2</v>
      </c>
      <c r="I1733" s="23">
        <v>4.1491838861928369E-3</v>
      </c>
      <c r="J1733" s="23">
        <v>58.368224299065396</v>
      </c>
      <c r="K1733" s="23">
        <v>26.907175691137869</v>
      </c>
      <c r="L1733" s="23"/>
    </row>
    <row r="1734" spans="1:12" x14ac:dyDescent="0.2">
      <c r="A1734" s="103" t="str">
        <f t="shared" si="96"/>
        <v>2016_2_7_f4_4</v>
      </c>
      <c r="B1734" s="23" t="s">
        <v>74</v>
      </c>
      <c r="C1734" s="23">
        <v>7</v>
      </c>
      <c r="D1734" s="23" t="s">
        <v>102</v>
      </c>
      <c r="E1734" s="23">
        <v>1.0256182430239737E-4</v>
      </c>
      <c r="F1734" s="23">
        <v>7.399028664901882E-3</v>
      </c>
      <c r="G1734" s="23">
        <v>1.9352774149838832E-2</v>
      </c>
      <c r="H1734" s="23">
        <v>2.2705903708503663E-3</v>
      </c>
      <c r="I1734" s="23">
        <v>1.0256182430239737E-4</v>
      </c>
      <c r="J1734" s="23">
        <v>51.601869158878479</v>
      </c>
      <c r="K1734" s="23">
        <v>-17.54660966631041</v>
      </c>
      <c r="L1734" s="23"/>
    </row>
    <row r="1735" spans="1:12" x14ac:dyDescent="0.2">
      <c r="A1735" s="103" t="str">
        <f t="shared" si="96"/>
        <v>2016_2_7_f60_1</v>
      </c>
      <c r="B1735" s="23" t="s">
        <v>74</v>
      </c>
      <c r="C1735" s="23">
        <v>7</v>
      </c>
      <c r="D1735" s="23" t="s">
        <v>109</v>
      </c>
      <c r="E1735" s="23">
        <v>4.4758906658876865E-4</v>
      </c>
      <c r="F1735" s="23">
        <v>5.9073098927726879E-2</v>
      </c>
      <c r="G1735" s="23">
        <v>8.4660450408363189E-2</v>
      </c>
      <c r="H1735" s="23">
        <v>1.4740527356235154E-2</v>
      </c>
      <c r="I1735" s="23">
        <v>0</v>
      </c>
      <c r="J1735" s="23">
        <v>63.629906542056005</v>
      </c>
      <c r="K1735" s="23">
        <v>-28.45914651642293</v>
      </c>
      <c r="L1735" s="23"/>
    </row>
    <row r="1736" spans="1:12" x14ac:dyDescent="0.2">
      <c r="A1736" s="103" t="str">
        <f t="shared" si="96"/>
        <v>2016_2_7_f61_1</v>
      </c>
      <c r="B1736" s="23" t="s">
        <v>74</v>
      </c>
      <c r="C1736" s="23">
        <v>7</v>
      </c>
      <c r="D1736" s="23" t="s">
        <v>110</v>
      </c>
      <c r="E1736" s="23">
        <v>4.1024729720958949E-4</v>
      </c>
      <c r="F1736" s="23">
        <v>1.6527551646212738E-2</v>
      </c>
      <c r="G1736" s="23">
        <v>1.3933483711065113E-2</v>
      </c>
      <c r="H1736" s="23">
        <v>1.3969926998888305E-4</v>
      </c>
      <c r="I1736" s="23">
        <v>1.0256182430239737E-4</v>
      </c>
      <c r="J1736" s="23">
        <v>54.358878504672852</v>
      </c>
      <c r="K1736" s="23">
        <v>-54.648944714649083</v>
      </c>
      <c r="L1736" s="23"/>
    </row>
    <row r="1737" spans="1:12" x14ac:dyDescent="0.2">
      <c r="A1737" s="103" t="str">
        <f t="shared" si="96"/>
        <v>2016_2_7_f61_2</v>
      </c>
      <c r="B1737" s="23" t="s">
        <v>74</v>
      </c>
      <c r="C1737" s="23">
        <v>7</v>
      </c>
      <c r="D1737" s="23" t="s">
        <v>111</v>
      </c>
      <c r="E1737" s="23">
        <v>8.2049459441917898E-4</v>
      </c>
      <c r="F1737" s="23">
        <v>1.2709509858603496E-2</v>
      </c>
      <c r="G1737" s="23">
        <v>1.7480977471453628E-2</v>
      </c>
      <c r="H1737" s="23">
        <v>1.0256182430239737E-4</v>
      </c>
      <c r="I1737" s="23">
        <v>1.0256182430239737E-4</v>
      </c>
      <c r="J1737" s="23">
        <v>54.611214953270981</v>
      </c>
      <c r="K1737" s="23">
        <v>-44.985796007315997</v>
      </c>
      <c r="L1737" s="23"/>
    </row>
    <row r="1738" spans="1:12" x14ac:dyDescent="0.2">
      <c r="A1738" s="103" t="str">
        <f t="shared" si="96"/>
        <v>2016_2_7_f9_1</v>
      </c>
      <c r="B1738" s="23" t="s">
        <v>74</v>
      </c>
      <c r="C1738" s="23">
        <v>7</v>
      </c>
      <c r="D1738" s="23" t="s">
        <v>4</v>
      </c>
      <c r="E1738" s="23">
        <v>0</v>
      </c>
      <c r="F1738" s="23">
        <v>7.1154617612443377E-2</v>
      </c>
      <c r="G1738" s="23">
        <v>0.18061258420199705</v>
      </c>
      <c r="H1738" s="23">
        <v>5.0338426869523098E-2</v>
      </c>
      <c r="I1738" s="23">
        <v>9.8395528005815018E-4</v>
      </c>
      <c r="J1738" s="23">
        <v>61.813551401869098</v>
      </c>
      <c r="K1738" s="23">
        <v>-6.2187159110823709</v>
      </c>
      <c r="L1738" s="23"/>
    </row>
    <row r="1739" spans="1:12" x14ac:dyDescent="0.2">
      <c r="A1739" s="103" t="str">
        <f t="shared" si="96"/>
        <v>2016_2_7_f9_2</v>
      </c>
      <c r="B1739" s="23" t="s">
        <v>74</v>
      </c>
      <c r="C1739" s="23">
        <v>7</v>
      </c>
      <c r="D1739" s="23" t="s">
        <v>5</v>
      </c>
      <c r="E1739" s="23">
        <v>0</v>
      </c>
      <c r="F1739" s="23">
        <v>0.14380500430356272</v>
      </c>
      <c r="G1739" s="23">
        <v>0.32781867538182602</v>
      </c>
      <c r="H1739" s="23">
        <v>2.3713508759275047E-2</v>
      </c>
      <c r="I1739" s="23">
        <v>1.7343665736972522E-2</v>
      </c>
      <c r="J1739" s="23">
        <v>64.579906542056037</v>
      </c>
      <c r="K1739" s="23">
        <v>-16.658348634194368</v>
      </c>
      <c r="L1739" s="23"/>
    </row>
    <row r="1740" spans="1:12" x14ac:dyDescent="0.2">
      <c r="A1740" s="103" t="str">
        <f t="shared" si="96"/>
        <v>2016_2_7_f9_3</v>
      </c>
      <c r="B1740" s="23" t="s">
        <v>74</v>
      </c>
      <c r="C1740" s="23">
        <v>7</v>
      </c>
      <c r="D1740" s="23" t="s">
        <v>6</v>
      </c>
      <c r="E1740" s="23">
        <v>4.4758906658876865E-4</v>
      </c>
      <c r="F1740" s="23">
        <v>1.9024609844525187E-2</v>
      </c>
      <c r="G1740" s="23">
        <v>7.9236577833667665E-2</v>
      </c>
      <c r="H1740" s="23">
        <v>4.2431801940977246E-2</v>
      </c>
      <c r="I1740" s="23">
        <v>4.4758906658876865E-4</v>
      </c>
      <c r="J1740" s="23">
        <v>58.368224299065368</v>
      </c>
      <c r="K1740" s="23">
        <v>16.531884314933478</v>
      </c>
      <c r="L1740" s="23"/>
    </row>
    <row r="1741" spans="1:12" x14ac:dyDescent="0.2">
      <c r="A1741" s="103" t="str">
        <f t="shared" si="96"/>
        <v>2016_2_7_f9_4</v>
      </c>
      <c r="B1741" s="23" t="s">
        <v>74</v>
      </c>
      <c r="C1741" s="23">
        <v>7</v>
      </c>
      <c r="D1741" s="23" t="s">
        <v>7</v>
      </c>
      <c r="E1741" s="23">
        <v>3.0768547290719206E-4</v>
      </c>
      <c r="F1741" s="23">
        <v>9.0153752495931213E-3</v>
      </c>
      <c r="G1741" s="23">
        <v>1.6762003464541896E-2</v>
      </c>
      <c r="H1741" s="23">
        <v>2.0654667222455717E-3</v>
      </c>
      <c r="I1741" s="23">
        <v>0</v>
      </c>
      <c r="J1741" s="23">
        <v>50.601869158878472</v>
      </c>
      <c r="K1741" s="23">
        <v>-26.874375824528059</v>
      </c>
      <c r="L1741" s="23"/>
    </row>
    <row r="1742" spans="1:12" x14ac:dyDescent="0.2">
      <c r="A1742" s="103" t="str">
        <f t="shared" si="96"/>
        <v>2016_2_7_InEI</v>
      </c>
      <c r="B1742" s="23" t="s">
        <v>74</v>
      </c>
      <c r="C1742" s="23">
        <v>7</v>
      </c>
      <c r="D1742" s="23" t="s">
        <v>107</v>
      </c>
      <c r="E1742" s="23">
        <v>0</v>
      </c>
      <c r="F1742" s="23">
        <v>3.4075310908302995E-3</v>
      </c>
      <c r="G1742" s="23">
        <v>5.2636714208768613E-3</v>
      </c>
      <c r="H1742" s="23">
        <v>6.310688881976472E-4</v>
      </c>
      <c r="I1742" s="23">
        <v>2.288311251833807E-4</v>
      </c>
      <c r="J1742" s="23">
        <v>63.398808816249506</v>
      </c>
      <c r="K1742" s="23">
        <v>-24.32876937544469</v>
      </c>
      <c r="L1742" s="23"/>
    </row>
    <row r="1743" spans="1:12" x14ac:dyDescent="0.2">
      <c r="A1743" s="103" t="str">
        <f t="shared" si="96"/>
        <v>2016_2_7_InIN</v>
      </c>
      <c r="B1743" s="23" t="s">
        <v>74</v>
      </c>
      <c r="C1743" s="23">
        <v>7</v>
      </c>
      <c r="D1743" s="23" t="s">
        <v>113</v>
      </c>
      <c r="E1743" s="23">
        <v>2.4224317715658409E-6</v>
      </c>
      <c r="F1743" s="23">
        <v>1.2582603755807424E-4</v>
      </c>
      <c r="G1743" s="23">
        <v>3.902103142730254E-4</v>
      </c>
      <c r="H1743" s="23">
        <v>1.358928386232062E-4</v>
      </c>
      <c r="I1743" s="23">
        <v>1.56488540876097E-6</v>
      </c>
      <c r="J1743" s="23">
        <v>56.63691091376424</v>
      </c>
      <c r="K1743" s="23">
        <v>1.2732883289734778</v>
      </c>
      <c r="L1743" s="23"/>
    </row>
    <row r="1744" spans="1:12" x14ac:dyDescent="0.2">
      <c r="A1744" s="103" t="str">
        <f t="shared" si="96"/>
        <v>2016_2_7_lagE</v>
      </c>
      <c r="B1744" s="23" t="s">
        <v>74</v>
      </c>
      <c r="C1744" s="23">
        <v>7</v>
      </c>
      <c r="D1744" s="23" t="s">
        <v>226</v>
      </c>
      <c r="E1744" s="23">
        <v>0</v>
      </c>
      <c r="F1744" s="23">
        <v>2.8796378851985204E-3</v>
      </c>
      <c r="G1744" s="23">
        <v>5.7449534492544398E-3</v>
      </c>
      <c r="H1744" s="23">
        <v>1.3041563614770875E-3</v>
      </c>
      <c r="I1744" s="23">
        <v>2.4514294548728114E-4</v>
      </c>
      <c r="J1744" s="23">
        <v>63.744646038466655</v>
      </c>
      <c r="K1744" s="23">
        <v>-10.666476287145267</v>
      </c>
      <c r="L1744" s="23"/>
    </row>
    <row r="1745" spans="1:12" x14ac:dyDescent="0.2">
      <c r="A1745" s="103" t="str">
        <f t="shared" si="96"/>
        <v>2016_2_7_lagI</v>
      </c>
      <c r="B1745" s="23" t="s">
        <v>74</v>
      </c>
      <c r="C1745" s="23">
        <v>7</v>
      </c>
      <c r="D1745" s="23" t="s">
        <v>227</v>
      </c>
      <c r="E1745" s="23">
        <v>3.4156196051235637E-6</v>
      </c>
      <c r="F1745" s="23">
        <v>1.1979127314506453E-4</v>
      </c>
      <c r="G1745" s="23">
        <v>3.7789627552939061E-4</v>
      </c>
      <c r="H1745" s="23">
        <v>1.4674604531390777E-4</v>
      </c>
      <c r="I1745" s="23">
        <v>1.2793917975822573E-5</v>
      </c>
      <c r="J1745" s="23">
        <v>56.759609344872842</v>
      </c>
      <c r="K1745" s="23">
        <v>6.919222606864504</v>
      </c>
      <c r="L1745" s="23"/>
    </row>
    <row r="1746" spans="1:12" x14ac:dyDescent="0.2">
      <c r="A1746" s="103" t="str">
        <f t="shared" si="96"/>
        <v>2016_2_8_f12_3</v>
      </c>
      <c r="B1746" s="23" t="s">
        <v>74</v>
      </c>
      <c r="C1746" s="23">
        <v>8</v>
      </c>
      <c r="D1746" s="23" t="s">
        <v>3</v>
      </c>
      <c r="E1746" s="23">
        <v>3.3918862210956192E-4</v>
      </c>
      <c r="F1746" s="23">
        <v>3.9274429369269892E-2</v>
      </c>
      <c r="G1746" s="23">
        <v>0.1107880366585263</v>
      </c>
      <c r="H1746" s="23">
        <v>5.1715205631895488E-2</v>
      </c>
      <c r="I1746" s="23">
        <v>0</v>
      </c>
      <c r="J1746" s="23">
        <v>17.241121495327107</v>
      </c>
      <c r="K1746" s="23">
        <v>5.8196030761643325</v>
      </c>
      <c r="L1746" s="23"/>
    </row>
    <row r="1747" spans="1:12" x14ac:dyDescent="0.2">
      <c r="A1747" s="103" t="str">
        <f t="shared" si="96"/>
        <v>2016_2_8_f4_1</v>
      </c>
      <c r="B1747" s="23" t="s">
        <v>74</v>
      </c>
      <c r="C1747" s="23">
        <v>8</v>
      </c>
      <c r="D1747" s="23" t="s">
        <v>43</v>
      </c>
      <c r="E1747" s="23">
        <v>0</v>
      </c>
      <c r="F1747" s="23">
        <v>0.10178248404189011</v>
      </c>
      <c r="G1747" s="23">
        <v>0.31588966361291915</v>
      </c>
      <c r="H1747" s="23">
        <v>6.1598385005285541E-2</v>
      </c>
      <c r="I1747" s="23">
        <v>6.7960583509116713E-4</v>
      </c>
      <c r="J1747" s="23">
        <v>18.879439252336432</v>
      </c>
      <c r="K1747" s="23">
        <v>-8.0893585088134436</v>
      </c>
      <c r="L1747" s="23"/>
    </row>
    <row r="1748" spans="1:12" x14ac:dyDescent="0.2">
      <c r="A1748" s="103" t="str">
        <f t="shared" si="96"/>
        <v>2016_2_8_f4_2</v>
      </c>
      <c r="B1748" s="23" t="s">
        <v>74</v>
      </c>
      <c r="C1748" s="23">
        <v>8</v>
      </c>
      <c r="D1748" s="23" t="s">
        <v>44</v>
      </c>
      <c r="E1748" s="23">
        <v>0</v>
      </c>
      <c r="F1748" s="23">
        <v>8.7996430133221865E-2</v>
      </c>
      <c r="G1748" s="23">
        <v>0.19741325869461135</v>
      </c>
      <c r="H1748" s="23">
        <v>6.6386674178033678E-2</v>
      </c>
      <c r="I1748" s="23">
        <v>1.0710199214083776E-3</v>
      </c>
      <c r="J1748" s="23">
        <v>19.141121495327102</v>
      </c>
      <c r="K1748" s="23">
        <v>-5.5170064036164135</v>
      </c>
      <c r="L1748" s="23"/>
    </row>
    <row r="1749" spans="1:12" x14ac:dyDescent="0.2">
      <c r="A1749" s="103" t="str">
        <f t="shared" si="96"/>
        <v>2016_2_8_f4_3</v>
      </c>
      <c r="B1749" s="23" t="s">
        <v>74</v>
      </c>
      <c r="C1749" s="23">
        <v>8</v>
      </c>
      <c r="D1749" s="23" t="s">
        <v>100</v>
      </c>
      <c r="E1749" s="23">
        <v>6.7837724421912385E-4</v>
      </c>
      <c r="F1749" s="23">
        <v>4.5823352195333407E-2</v>
      </c>
      <c r="G1749" s="23">
        <v>6.9970663839866332E-2</v>
      </c>
      <c r="H1749" s="23">
        <v>7.7378293211053412E-2</v>
      </c>
      <c r="I1749" s="23">
        <v>2.3743203547669329E-3</v>
      </c>
      <c r="J1749" s="23">
        <v>16.091588785046728</v>
      </c>
      <c r="K1749" s="23">
        <v>17.809568616490278</v>
      </c>
      <c r="L1749" s="23"/>
    </row>
    <row r="1750" spans="1:12" x14ac:dyDescent="0.2">
      <c r="A1750" s="103" t="str">
        <f t="shared" si="96"/>
        <v>2016_2_8_f4_4</v>
      </c>
      <c r="B1750" s="23" t="s">
        <v>74</v>
      </c>
      <c r="C1750" s="23">
        <v>8</v>
      </c>
      <c r="D1750" s="23" t="s">
        <v>102</v>
      </c>
      <c r="E1750" s="23">
        <v>3.1167688062116018E-4</v>
      </c>
      <c r="F1750" s="23">
        <v>8.5536839131344758E-2</v>
      </c>
      <c r="G1750" s="23">
        <v>4.3297367857506056E-2</v>
      </c>
      <c r="H1750" s="23">
        <v>9.0024986212289392E-3</v>
      </c>
      <c r="I1750" s="23">
        <v>3.1167688062116018E-4</v>
      </c>
      <c r="J1750" s="23">
        <v>13.829906542056072</v>
      </c>
      <c r="K1750" s="23">
        <v>-55.275391948855159</v>
      </c>
      <c r="L1750" s="23"/>
    </row>
    <row r="1751" spans="1:12" x14ac:dyDescent="0.2">
      <c r="A1751" s="103" t="str">
        <f t="shared" si="96"/>
        <v>2016_2_8_f60_1</v>
      </c>
      <c r="B1751" s="23" t="s">
        <v>74</v>
      </c>
      <c r="C1751" s="23">
        <v>8</v>
      </c>
      <c r="D1751" s="23" t="s">
        <v>109</v>
      </c>
      <c r="E1751" s="23">
        <v>3.3918862210956192E-4</v>
      </c>
      <c r="F1751" s="23">
        <v>1.3140461361562385E-2</v>
      </c>
      <c r="G1751" s="23">
        <v>0.13688645297385163</v>
      </c>
      <c r="H1751" s="23">
        <v>5.2089945946387321E-2</v>
      </c>
      <c r="I1751" s="23">
        <v>0</v>
      </c>
      <c r="J1751" s="23">
        <v>17.278504672897196</v>
      </c>
      <c r="K1751" s="23">
        <v>18.90341511049143</v>
      </c>
      <c r="L1751" s="23"/>
    </row>
    <row r="1752" spans="1:12" x14ac:dyDescent="0.2">
      <c r="A1752" s="103" t="str">
        <f t="shared" si="96"/>
        <v>2016_2_8_f61_1</v>
      </c>
      <c r="B1752" s="23" t="s">
        <v>74</v>
      </c>
      <c r="C1752" s="23">
        <v>8</v>
      </c>
      <c r="D1752" s="23" t="s">
        <v>110</v>
      </c>
      <c r="E1752" s="23">
        <v>3.4081068614381076E-3</v>
      </c>
      <c r="F1752" s="23">
        <v>9.7019945584965156E-2</v>
      </c>
      <c r="G1752" s="23">
        <v>5.9957677195074638E-2</v>
      </c>
      <c r="H1752" s="23">
        <v>2.1925670270155823E-2</v>
      </c>
      <c r="I1752" s="23">
        <v>3.1167688062116018E-4</v>
      </c>
      <c r="J1752" s="23">
        <v>15.942056074766358</v>
      </c>
      <c r="K1752" s="23">
        <v>-44.510878200191748</v>
      </c>
      <c r="L1752" s="23"/>
    </row>
    <row r="1753" spans="1:12" x14ac:dyDescent="0.2">
      <c r="A1753" s="103" t="str">
        <f t="shared" si="96"/>
        <v>2016_2_8_f61_2</v>
      </c>
      <c r="B1753" s="23" t="s">
        <v>74</v>
      </c>
      <c r="C1753" s="23">
        <v>8</v>
      </c>
      <c r="D1753" s="23" t="s">
        <v>111</v>
      </c>
      <c r="E1753" s="23">
        <v>2.4934150449692815E-3</v>
      </c>
      <c r="F1753" s="23">
        <v>0.1257174381826392</v>
      </c>
      <c r="G1753" s="23">
        <v>3.2486553294490524E-2</v>
      </c>
      <c r="H1753" s="23">
        <v>2.1925670270155823E-2</v>
      </c>
      <c r="I1753" s="23">
        <v>3.1167688062116018E-4</v>
      </c>
      <c r="J1753" s="23">
        <v>15.979439252336443</v>
      </c>
      <c r="K1753" s="23">
        <v>-59.122305668928753</v>
      </c>
      <c r="L1753" s="23"/>
    </row>
    <row r="1754" spans="1:12" x14ac:dyDescent="0.2">
      <c r="A1754" s="103" t="str">
        <f t="shared" si="96"/>
        <v>2016_2_8_f9_1</v>
      </c>
      <c r="B1754" s="23" t="s">
        <v>74</v>
      </c>
      <c r="C1754" s="23">
        <v>8</v>
      </c>
      <c r="D1754" s="23" t="s">
        <v>4</v>
      </c>
      <c r="E1754" s="23">
        <v>0</v>
      </c>
      <c r="F1754" s="23">
        <v>0.16478961844616657</v>
      </c>
      <c r="G1754" s="23">
        <v>0.26443582840519236</v>
      </c>
      <c r="H1754" s="23">
        <v>5.0724691643826932E-2</v>
      </c>
      <c r="I1754" s="23">
        <v>6.7960583509116713E-4</v>
      </c>
      <c r="J1754" s="23">
        <v>18.916822429906528</v>
      </c>
      <c r="K1754" s="23">
        <v>-23.449592219725105</v>
      </c>
      <c r="L1754" s="23"/>
    </row>
    <row r="1755" spans="1:12" x14ac:dyDescent="0.2">
      <c r="A1755" s="103" t="str">
        <f t="shared" si="96"/>
        <v>2016_2_8_f9_2</v>
      </c>
      <c r="B1755" s="23" t="s">
        <v>74</v>
      </c>
      <c r="C1755" s="23">
        <v>8</v>
      </c>
      <c r="D1755" s="23" t="s">
        <v>5</v>
      </c>
      <c r="E1755" s="23">
        <v>0</v>
      </c>
      <c r="F1755" s="23">
        <v>0.19786553639689455</v>
      </c>
      <c r="G1755" s="23">
        <v>0.11435298612071555</v>
      </c>
      <c r="H1755" s="23">
        <v>4.0648860409664998E-2</v>
      </c>
      <c r="I1755" s="23">
        <v>5.3550996070418882E-4</v>
      </c>
      <c r="J1755" s="23">
        <v>19.178504672897187</v>
      </c>
      <c r="K1755" s="23">
        <v>-44.183468559018223</v>
      </c>
      <c r="L1755" s="23"/>
    </row>
    <row r="1756" spans="1:12" x14ac:dyDescent="0.2">
      <c r="A1756" s="103" t="str">
        <f t="shared" si="96"/>
        <v>2016_2_8_f9_3</v>
      </c>
      <c r="B1756" s="23" t="s">
        <v>74</v>
      </c>
      <c r="C1756" s="23">
        <v>8</v>
      </c>
      <c r="D1756" s="23" t="s">
        <v>6</v>
      </c>
      <c r="E1756" s="23">
        <v>3.3918862210956192E-4</v>
      </c>
      <c r="F1756" s="23">
        <v>4.5484163573223844E-2</v>
      </c>
      <c r="G1756" s="23">
        <v>8.8609269700657842E-2</v>
      </c>
      <c r="H1756" s="23">
        <v>6.145319632713836E-2</v>
      </c>
      <c r="I1756" s="23">
        <v>3.3918862210956192E-4</v>
      </c>
      <c r="J1756" s="23">
        <v>16.091588785046721</v>
      </c>
      <c r="K1756" s="23">
        <v>8.1381231733166111</v>
      </c>
      <c r="L1756" s="23"/>
    </row>
    <row r="1757" spans="1:12" x14ac:dyDescent="0.2">
      <c r="A1757" s="103" t="str">
        <f t="shared" si="96"/>
        <v>2016_2_8_f9_4</v>
      </c>
      <c r="B1757" s="23" t="s">
        <v>74</v>
      </c>
      <c r="C1757" s="23">
        <v>8</v>
      </c>
      <c r="D1757" s="23" t="s">
        <v>7</v>
      </c>
      <c r="E1757" s="23">
        <v>9.3503064186348044E-4</v>
      </c>
      <c r="F1757" s="23">
        <v>9.5080607346480911E-2</v>
      </c>
      <c r="G1757" s="23">
        <v>3.6226675861944446E-2</v>
      </c>
      <c r="H1757" s="23">
        <v>6.2177455210331535E-3</v>
      </c>
      <c r="I1757" s="23">
        <v>0</v>
      </c>
      <c r="J1757" s="23">
        <v>13.829906542056069</v>
      </c>
      <c r="K1757" s="23">
        <v>-65.530033369296262</v>
      </c>
      <c r="L1757" s="23"/>
    </row>
    <row r="1758" spans="1:12" x14ac:dyDescent="0.2">
      <c r="A1758" s="103" t="str">
        <f t="shared" si="96"/>
        <v>2016_2_8_InEI</v>
      </c>
      <c r="B1758" s="23" t="s">
        <v>74</v>
      </c>
      <c r="C1758" s="23">
        <v>8</v>
      </c>
      <c r="D1758" s="23" t="s">
        <v>107</v>
      </c>
      <c r="E1758" s="23">
        <v>0</v>
      </c>
      <c r="F1758" s="23">
        <v>9.9614803990845935E-3</v>
      </c>
      <c r="G1758" s="23">
        <v>8.911744296421437E-3</v>
      </c>
      <c r="H1758" s="23">
        <v>2.2768630082006672E-3</v>
      </c>
      <c r="I1758" s="23">
        <v>2.6782354583002587E-5</v>
      </c>
      <c r="J1758" s="23">
        <v>19.040166095662563</v>
      </c>
      <c r="K1758" s="23">
        <v>-36.034846796119155</v>
      </c>
      <c r="L1758" s="23"/>
    </row>
    <row r="1759" spans="1:12" x14ac:dyDescent="0.2">
      <c r="A1759" s="103" t="str">
        <f t="shared" si="96"/>
        <v>2016_2_8_InIN</v>
      </c>
      <c r="B1759" s="23" t="s">
        <v>74</v>
      </c>
      <c r="C1759" s="23">
        <v>8</v>
      </c>
      <c r="D1759" s="23" t="s">
        <v>113</v>
      </c>
      <c r="E1759" s="23">
        <v>2.0047719068043688E-5</v>
      </c>
      <c r="F1759" s="23">
        <v>2.7419751787755545E-3</v>
      </c>
      <c r="G1759" s="23">
        <v>2.0904186129419096E-3</v>
      </c>
      <c r="H1759" s="23">
        <v>1.2799057287470202E-3</v>
      </c>
      <c r="I1759" s="23">
        <v>5.2113492448119894E-6</v>
      </c>
      <c r="J1759" s="23">
        <v>14.986209894259469</v>
      </c>
      <c r="K1759" s="23">
        <v>-24.305139708200596</v>
      </c>
      <c r="L1759" s="23"/>
    </row>
    <row r="1760" spans="1:12" x14ac:dyDescent="0.2">
      <c r="A1760" s="103" t="str">
        <f t="shared" si="96"/>
        <v>2016_2_8_lagE</v>
      </c>
      <c r="B1760" s="23" t="s">
        <v>74</v>
      </c>
      <c r="C1760" s="23">
        <v>8</v>
      </c>
      <c r="D1760" s="23" t="s">
        <v>226</v>
      </c>
      <c r="E1760" s="23">
        <v>0</v>
      </c>
      <c r="F1760" s="23">
        <v>5.1862755238772885E-3</v>
      </c>
      <c r="G1760" s="23">
        <v>1.3006038946171234E-2</v>
      </c>
      <c r="H1760" s="23">
        <v>2.91939230083808E-3</v>
      </c>
      <c r="I1760" s="23">
        <v>3.8380932820099452E-5</v>
      </c>
      <c r="J1760" s="23">
        <v>19.002782918092475</v>
      </c>
      <c r="K1760" s="23">
        <v>-10.355140782774036</v>
      </c>
      <c r="L1760" s="23"/>
    </row>
    <row r="1761" spans="1:12" x14ac:dyDescent="0.2">
      <c r="A1761" s="103" t="str">
        <f t="shared" si="96"/>
        <v>2016_2_8_lagI</v>
      </c>
      <c r="B1761" s="23" t="s">
        <v>74</v>
      </c>
      <c r="C1761" s="23">
        <v>8</v>
      </c>
      <c r="D1761" s="23" t="s">
        <v>227</v>
      </c>
      <c r="E1761" s="23">
        <v>1.5368155097367881E-5</v>
      </c>
      <c r="F1761" s="23">
        <v>2.662979107554479E-3</v>
      </c>
      <c r="G1761" s="23">
        <v>1.9094372190487882E-3</v>
      </c>
      <c r="H1761" s="23">
        <v>1.5083492057552787E-3</v>
      </c>
      <c r="I1761" s="23">
        <v>4.1424901321427827E-5</v>
      </c>
      <c r="J1761" s="23">
        <v>14.986209894259476</v>
      </c>
      <c r="K1761" s="23">
        <v>-17.963436004783002</v>
      </c>
      <c r="L1761" s="23"/>
    </row>
    <row r="1762" spans="1:12" x14ac:dyDescent="0.2">
      <c r="A1762" s="103" t="str">
        <f t="shared" si="96"/>
        <v>2016_4_1_f12_3</v>
      </c>
      <c r="B1762" s="23" t="s">
        <v>75</v>
      </c>
      <c r="C1762" s="23">
        <v>1</v>
      </c>
      <c r="D1762" s="23" t="s">
        <v>3</v>
      </c>
      <c r="E1762" s="23">
        <v>0</v>
      </c>
      <c r="F1762" s="23">
        <v>0.54835420846129646</v>
      </c>
      <c r="G1762" s="23">
        <v>0.86720175911883446</v>
      </c>
      <c r="H1762" s="23">
        <v>8.1026274692023517E-2</v>
      </c>
      <c r="I1762" s="23">
        <v>0</v>
      </c>
      <c r="J1762" s="23">
        <v>59.158878504672856</v>
      </c>
      <c r="K1762" s="23">
        <v>-31.226344972512976</v>
      </c>
      <c r="L1762" s="23"/>
    </row>
    <row r="1763" spans="1:12" x14ac:dyDescent="0.2">
      <c r="A1763" s="103" t="str">
        <f t="shared" si="96"/>
        <v>2016_4_1_f4_1</v>
      </c>
      <c r="B1763" s="23" t="s">
        <v>75</v>
      </c>
      <c r="C1763" s="23">
        <v>1</v>
      </c>
      <c r="D1763" s="23" t="s">
        <v>43</v>
      </c>
      <c r="E1763" s="23">
        <v>0.20897280443443617</v>
      </c>
      <c r="F1763" s="23">
        <v>0.96301021027632649</v>
      </c>
      <c r="G1763" s="23">
        <v>0.43526665382355156</v>
      </c>
      <c r="H1763" s="23">
        <v>0.11293080421103069</v>
      </c>
      <c r="I1763" s="23">
        <v>2.4992593623879126E-2</v>
      </c>
      <c r="J1763" s="23">
        <v>84.654205607476612</v>
      </c>
      <c r="K1763" s="23">
        <v>-69.794787185233304</v>
      </c>
      <c r="L1763" s="23"/>
    </row>
    <row r="1764" spans="1:12" x14ac:dyDescent="0.2">
      <c r="A1764" s="103" t="str">
        <f t="shared" si="96"/>
        <v>2016_4_1_f4_2</v>
      </c>
      <c r="B1764" s="23" t="s">
        <v>75</v>
      </c>
      <c r="C1764" s="23">
        <v>1</v>
      </c>
      <c r="D1764" s="23" t="s">
        <v>44</v>
      </c>
      <c r="E1764" s="23">
        <v>5.4031750012396768E-2</v>
      </c>
      <c r="F1764" s="23">
        <v>0.78749299985067145</v>
      </c>
      <c r="G1764" s="23">
        <v>1.0547874024279702</v>
      </c>
      <c r="H1764" s="23">
        <v>0.19328554062067033</v>
      </c>
      <c r="I1764" s="23">
        <v>2.7760348587999684E-2</v>
      </c>
      <c r="J1764" s="23">
        <v>93.24299065420557</v>
      </c>
      <c r="K1764" s="23">
        <v>-30.545153413010258</v>
      </c>
      <c r="L1764" s="23"/>
    </row>
    <row r="1765" spans="1:12" x14ac:dyDescent="0.2">
      <c r="A1765" s="103" t="str">
        <f t="shared" si="96"/>
        <v>2016_4_1_f4_3</v>
      </c>
      <c r="B1765" s="23" t="s">
        <v>75</v>
      </c>
      <c r="C1765" s="23">
        <v>1</v>
      </c>
      <c r="D1765" s="23" t="s">
        <v>100</v>
      </c>
      <c r="E1765" s="23">
        <v>0</v>
      </c>
      <c r="F1765" s="23">
        <v>0.18622326401363098</v>
      </c>
      <c r="G1765" s="23">
        <v>0.71021010068967649</v>
      </c>
      <c r="H1765" s="23">
        <v>0.92225864236874511</v>
      </c>
      <c r="I1765" s="23">
        <v>0.21381214593935755</v>
      </c>
      <c r="J1765" s="23">
        <v>85.738317757009298</v>
      </c>
      <c r="K1765" s="23">
        <v>57.252511317613866</v>
      </c>
      <c r="L1765" s="23"/>
    </row>
    <row r="1766" spans="1:12" x14ac:dyDescent="0.2">
      <c r="A1766" s="103" t="str">
        <f t="shared" si="96"/>
        <v>2016_4_1_f4_4</v>
      </c>
      <c r="B1766" s="23" t="s">
        <v>75</v>
      </c>
      <c r="C1766" s="23">
        <v>1</v>
      </c>
      <c r="D1766" s="23" t="s">
        <v>102</v>
      </c>
      <c r="E1766" s="23">
        <v>0.1438518958666023</v>
      </c>
      <c r="F1766" s="23">
        <v>1.3801604129406295</v>
      </c>
      <c r="G1766" s="23">
        <v>1.2045513154465042</v>
      </c>
      <c r="H1766" s="23">
        <v>0.43607760546080093</v>
      </c>
      <c r="I1766" s="23">
        <v>0</v>
      </c>
      <c r="J1766" s="23">
        <v>76.233644859813054</v>
      </c>
      <c r="K1766" s="23">
        <v>-38.923420059345723</v>
      </c>
      <c r="L1766" s="23"/>
    </row>
    <row r="1767" spans="1:12" x14ac:dyDescent="0.2">
      <c r="A1767" s="103" t="str">
        <f t="shared" si="96"/>
        <v>2016_4_1_f60_1</v>
      </c>
      <c r="B1767" s="23" t="s">
        <v>75</v>
      </c>
      <c r="C1767" s="23">
        <v>1</v>
      </c>
      <c r="D1767" s="23" t="s">
        <v>109</v>
      </c>
      <c r="E1767" s="23">
        <v>3.2574325415933421E-2</v>
      </c>
      <c r="F1767" s="23">
        <v>0.45058363792245615</v>
      </c>
      <c r="G1767" s="23">
        <v>0.87658269445304138</v>
      </c>
      <c r="H1767" s="23">
        <v>0.13813258692064942</v>
      </c>
      <c r="I1767" s="23">
        <v>1.2910024399254753E-3</v>
      </c>
      <c r="J1767" s="23">
        <v>59.327102803738299</v>
      </c>
      <c r="K1767" s="23">
        <v>-25.01511743401376</v>
      </c>
      <c r="L1767" s="23"/>
    </row>
    <row r="1768" spans="1:12" x14ac:dyDescent="0.2">
      <c r="A1768" s="103" t="str">
        <f t="shared" si="96"/>
        <v>2016_4_1_f61_1</v>
      </c>
      <c r="B1768" s="23" t="s">
        <v>75</v>
      </c>
      <c r="C1768" s="23">
        <v>1</v>
      </c>
      <c r="D1768" s="23" t="s">
        <v>110</v>
      </c>
      <c r="E1768" s="23">
        <v>0.6148836469943485</v>
      </c>
      <c r="F1768" s="23">
        <v>1.5958900995387646</v>
      </c>
      <c r="G1768" s="23">
        <v>0.38408570211811838</v>
      </c>
      <c r="H1768" s="23">
        <v>6.7831023927968623E-2</v>
      </c>
      <c r="I1768" s="23">
        <v>0</v>
      </c>
      <c r="J1768" s="23">
        <v>56.401869158878476</v>
      </c>
      <c r="K1768" s="23">
        <v>-103.57292362743689</v>
      </c>
      <c r="L1768" s="23"/>
    </row>
    <row r="1769" spans="1:12" x14ac:dyDescent="0.2">
      <c r="A1769" s="103" t="str">
        <f t="shared" si="96"/>
        <v>2016_4_1_f61_2</v>
      </c>
      <c r="B1769" s="23" t="s">
        <v>75</v>
      </c>
      <c r="C1769" s="23">
        <v>1</v>
      </c>
      <c r="D1769" s="23" t="s">
        <v>111</v>
      </c>
      <c r="E1769" s="23">
        <v>0.13839217073229146</v>
      </c>
      <c r="F1769" s="23">
        <v>1.9834967438790012</v>
      </c>
      <c r="G1769" s="23">
        <v>0.54080155796790841</v>
      </c>
      <c r="H1769" s="23">
        <v>0</v>
      </c>
      <c r="I1769" s="23">
        <v>0</v>
      </c>
      <c r="J1769" s="23">
        <v>56.401869158878462</v>
      </c>
      <c r="K1769" s="23">
        <v>-84.88711356503164</v>
      </c>
      <c r="L1769" s="23"/>
    </row>
    <row r="1770" spans="1:12" x14ac:dyDescent="0.2">
      <c r="A1770" s="103" t="str">
        <f t="shared" si="96"/>
        <v>2016_4_1_f9_1</v>
      </c>
      <c r="B1770" s="23" t="s">
        <v>75</v>
      </c>
      <c r="C1770" s="23">
        <v>1</v>
      </c>
      <c r="D1770" s="23" t="s">
        <v>4</v>
      </c>
      <c r="E1770" s="23">
        <v>5.9691668110168024E-2</v>
      </c>
      <c r="F1770" s="23">
        <v>0.83170317510939573</v>
      </c>
      <c r="G1770" s="23">
        <v>0.81357107126147943</v>
      </c>
      <c r="H1770" s="23">
        <v>4.6477721782516412E-2</v>
      </c>
      <c r="I1770" s="23">
        <v>0</v>
      </c>
      <c r="J1770" s="23">
        <v>84.654205607476598</v>
      </c>
      <c r="K1770" s="23">
        <v>-51.649323496190924</v>
      </c>
      <c r="L1770" s="23"/>
    </row>
    <row r="1771" spans="1:12" x14ac:dyDescent="0.2">
      <c r="A1771" s="103" t="str">
        <f t="shared" si="96"/>
        <v>2016_4_1_f9_2</v>
      </c>
      <c r="B1771" s="23" t="s">
        <v>75</v>
      </c>
      <c r="C1771" s="23">
        <v>1</v>
      </c>
      <c r="D1771" s="23" t="s">
        <v>5</v>
      </c>
      <c r="E1771" s="23">
        <v>2.6283241107725206E-2</v>
      </c>
      <c r="F1771" s="23">
        <v>0.63069722060050937</v>
      </c>
      <c r="G1771" s="23">
        <v>1.293649732696881</v>
      </c>
      <c r="H1771" s="23">
        <v>0.13960013700731821</v>
      </c>
      <c r="I1771" s="23">
        <v>0</v>
      </c>
      <c r="J1771" s="23">
        <v>90.990654205607413</v>
      </c>
      <c r="K1771" s="23">
        <v>-26.009744363496594</v>
      </c>
      <c r="L1771" s="23"/>
    </row>
    <row r="1772" spans="1:12" x14ac:dyDescent="0.2">
      <c r="A1772" s="103" t="str">
        <f t="shared" si="96"/>
        <v>2016_4_1_f9_3</v>
      </c>
      <c r="B1772" s="23" t="s">
        <v>75</v>
      </c>
      <c r="C1772" s="23">
        <v>1</v>
      </c>
      <c r="D1772" s="23" t="s">
        <v>6</v>
      </c>
      <c r="E1772" s="23">
        <v>3.2574325415933421E-2</v>
      </c>
      <c r="F1772" s="23">
        <v>4.3928367140728911E-2</v>
      </c>
      <c r="G1772" s="23">
        <v>1.3701541700268778</v>
      </c>
      <c r="H1772" s="23">
        <v>0.49369428730030235</v>
      </c>
      <c r="I1772" s="23">
        <v>6.8320838553655727E-2</v>
      </c>
      <c r="J1772" s="23">
        <v>83.654205607476584</v>
      </c>
      <c r="K1772" s="23">
        <v>25.950426422807531</v>
      </c>
      <c r="L1772" s="23"/>
    </row>
    <row r="1773" spans="1:12" x14ac:dyDescent="0.2">
      <c r="A1773" s="103" t="str">
        <f t="shared" si="96"/>
        <v>2016_4_1_f9_4</v>
      </c>
      <c r="B1773" s="23" t="s">
        <v>75</v>
      </c>
      <c r="C1773" s="23">
        <v>1</v>
      </c>
      <c r="D1773" s="23" t="s">
        <v>7</v>
      </c>
      <c r="E1773" s="23">
        <v>0.1438518958666023</v>
      </c>
      <c r="F1773" s="23">
        <v>1.4796701986575678</v>
      </c>
      <c r="G1773" s="23">
        <v>1.5711329593442143</v>
      </c>
      <c r="H1773" s="23">
        <v>3.9137140951183688E-2</v>
      </c>
      <c r="I1773" s="23">
        <v>0</v>
      </c>
      <c r="J1773" s="23">
        <v>76.065420560747626</v>
      </c>
      <c r="K1773" s="23">
        <v>-53.443039791121052</v>
      </c>
      <c r="L1773" s="23"/>
    </row>
    <row r="1774" spans="1:12" x14ac:dyDescent="0.2">
      <c r="A1774" s="103" t="str">
        <f t="shared" si="96"/>
        <v>2016_4_1_InEI</v>
      </c>
      <c r="B1774" s="23" t="s">
        <v>75</v>
      </c>
      <c r="C1774" s="23">
        <v>1</v>
      </c>
      <c r="D1774" s="23" t="s">
        <v>107</v>
      </c>
      <c r="E1774" s="23">
        <v>1.5654363083297015E-3</v>
      </c>
      <c r="F1774" s="23">
        <v>3.4748335697066937E-2</v>
      </c>
      <c r="G1774" s="23">
        <v>4.8167776974402388E-2</v>
      </c>
      <c r="H1774" s="23">
        <v>4.4659859791549529E-3</v>
      </c>
      <c r="I1774" s="23">
        <v>0</v>
      </c>
      <c r="J1774" s="23">
        <v>88.088410305523865</v>
      </c>
      <c r="K1774" s="23">
        <v>-37.565090870691769</v>
      </c>
      <c r="L1774" s="23"/>
    </row>
    <row r="1775" spans="1:12" x14ac:dyDescent="0.2">
      <c r="A1775" s="103" t="str">
        <f t="shared" si="96"/>
        <v>2016_4_1_InIN</v>
      </c>
      <c r="B1775" s="23" t="s">
        <v>75</v>
      </c>
      <c r="C1775" s="23">
        <v>1</v>
      </c>
      <c r="D1775" s="23" t="s">
        <v>113</v>
      </c>
      <c r="E1775" s="23">
        <v>9.4823414426128266E-3</v>
      </c>
      <c r="F1775" s="23">
        <v>7.3286946446665904E-2</v>
      </c>
      <c r="G1775" s="23">
        <v>0.14141225444292857</v>
      </c>
      <c r="H1775" s="23">
        <v>2.1039533393724032E-2</v>
      </c>
      <c r="I1775" s="23">
        <v>2.3698561288475039E-3</v>
      </c>
      <c r="J1775" s="23">
        <v>79.704989668033051</v>
      </c>
      <c r="K1775" s="23">
        <v>-26.847664889221797</v>
      </c>
      <c r="L1775" s="23"/>
    </row>
    <row r="1776" spans="1:12" x14ac:dyDescent="0.2">
      <c r="A1776" s="103" t="str">
        <f t="shared" si="96"/>
        <v>2016_4_1_lagE</v>
      </c>
      <c r="B1776" s="23" t="s">
        <v>75</v>
      </c>
      <c r="C1776" s="23">
        <v>1</v>
      </c>
      <c r="D1776" s="23" t="s">
        <v>226</v>
      </c>
      <c r="E1776" s="23">
        <v>6.985643224709067E-3</v>
      </c>
      <c r="F1776" s="23">
        <v>4.1425045624487185E-2</v>
      </c>
      <c r="G1776" s="23">
        <v>3.2968665115799801E-2</v>
      </c>
      <c r="H1776" s="23">
        <v>6.8791674873188886E-3</v>
      </c>
      <c r="I1776" s="23">
        <v>8.8055196587841613E-4</v>
      </c>
      <c r="J1776" s="23">
        <v>89.158990199096621</v>
      </c>
      <c r="K1776" s="23">
        <v>-52.452935465769222</v>
      </c>
      <c r="L1776" s="23"/>
    </row>
    <row r="1777" spans="1:12" x14ac:dyDescent="0.2">
      <c r="A1777" s="103" t="str">
        <f t="shared" si="96"/>
        <v>2016_4_1_lagI</v>
      </c>
      <c r="B1777" s="23" t="s">
        <v>75</v>
      </c>
      <c r="C1777" s="23">
        <v>1</v>
      </c>
      <c r="D1777" s="23" t="s">
        <v>227</v>
      </c>
      <c r="E1777" s="23">
        <v>7.6849112514202162E-3</v>
      </c>
      <c r="F1777" s="23">
        <v>7.4991053465871912E-2</v>
      </c>
      <c r="G1777" s="23">
        <v>9.0432814742317277E-2</v>
      </c>
      <c r="H1777" s="23">
        <v>6.2663570374576552E-2</v>
      </c>
      <c r="I1777" s="23">
        <v>8.6139606248159181E-3</v>
      </c>
      <c r="J1777" s="23">
        <v>80.669094829706054</v>
      </c>
      <c r="K1777" s="23">
        <v>-4.2839487714514561</v>
      </c>
      <c r="L1777" s="23"/>
    </row>
    <row r="1778" spans="1:12" x14ac:dyDescent="0.2">
      <c r="A1778" s="103" t="str">
        <f t="shared" si="96"/>
        <v>2016_4_2_f12_3</v>
      </c>
      <c r="B1778" s="23" t="s">
        <v>75</v>
      </c>
      <c r="C1778" s="23">
        <v>2</v>
      </c>
      <c r="D1778" s="23" t="s">
        <v>3</v>
      </c>
      <c r="E1778" s="23">
        <v>0</v>
      </c>
      <c r="F1778" s="23">
        <v>1.7462250155392618E-2</v>
      </c>
      <c r="G1778" s="23">
        <v>5.8227071319319479E-2</v>
      </c>
      <c r="H1778" s="23">
        <v>1.4431439428915537E-3</v>
      </c>
      <c r="I1778" s="23">
        <v>0</v>
      </c>
      <c r="J1778" s="23">
        <v>12.439252336448595</v>
      </c>
      <c r="K1778" s="23">
        <v>-20.768305700812054</v>
      </c>
      <c r="L1778" s="23"/>
    </row>
    <row r="1779" spans="1:12" x14ac:dyDescent="0.2">
      <c r="A1779" s="103" t="str">
        <f t="shared" si="96"/>
        <v>2016_4_2_f4_1</v>
      </c>
      <c r="B1779" s="23" t="s">
        <v>75</v>
      </c>
      <c r="C1779" s="23">
        <v>2</v>
      </c>
      <c r="D1779" s="23" t="s">
        <v>43</v>
      </c>
      <c r="E1779" s="23">
        <v>0</v>
      </c>
      <c r="F1779" s="23">
        <v>9.0472729156514907E-3</v>
      </c>
      <c r="G1779" s="23">
        <v>5.6953170657475752E-2</v>
      </c>
      <c r="H1779" s="23">
        <v>3.785135767373414E-2</v>
      </c>
      <c r="I1779" s="23">
        <v>2.777998125336929E-4</v>
      </c>
      <c r="J1779" s="23">
        <v>17.102803738317753</v>
      </c>
      <c r="K1779" s="23">
        <v>28.195329747209346</v>
      </c>
      <c r="L1779" s="23"/>
    </row>
    <row r="1780" spans="1:12" x14ac:dyDescent="0.2">
      <c r="A1780" s="103" t="str">
        <f t="shared" si="96"/>
        <v>2016_4_2_f4_2</v>
      </c>
      <c r="B1780" s="23" t="s">
        <v>75</v>
      </c>
      <c r="C1780" s="23">
        <v>2</v>
      </c>
      <c r="D1780" s="23" t="s">
        <v>44</v>
      </c>
      <c r="E1780" s="23">
        <v>0</v>
      </c>
      <c r="F1780" s="23">
        <v>1.9628197903019682E-3</v>
      </c>
      <c r="G1780" s="23">
        <v>0.11638936504663613</v>
      </c>
      <c r="H1780" s="23">
        <v>7.1152217398446349E-3</v>
      </c>
      <c r="I1780" s="23">
        <v>1.1326440188194538E-2</v>
      </c>
      <c r="J1780" s="23">
        <v>17.495327102803724</v>
      </c>
      <c r="K1780" s="23">
        <v>20.326413054019479</v>
      </c>
      <c r="L1780" s="23"/>
    </row>
    <row r="1781" spans="1:12" x14ac:dyDescent="0.2">
      <c r="A1781" s="103" t="str">
        <f t="shared" si="96"/>
        <v>2016_4_2_f4_3</v>
      </c>
      <c r="B1781" s="23" t="s">
        <v>75</v>
      </c>
      <c r="C1781" s="23">
        <v>2</v>
      </c>
      <c r="D1781" s="23" t="s">
        <v>100</v>
      </c>
      <c r="E1781" s="23">
        <v>0</v>
      </c>
      <c r="F1781" s="23">
        <v>2.4052399048192562E-4</v>
      </c>
      <c r="G1781" s="23">
        <v>3.3494905384208809E-2</v>
      </c>
      <c r="H1781" s="23">
        <v>5.814751427480281E-2</v>
      </c>
      <c r="I1781" s="23">
        <v>2.6457638953011819E-3</v>
      </c>
      <c r="J1781" s="23">
        <v>16.158878504672895</v>
      </c>
      <c r="K1781" s="23">
        <v>66.856428820816262</v>
      </c>
      <c r="L1781" s="23"/>
    </row>
    <row r="1782" spans="1:12" x14ac:dyDescent="0.2">
      <c r="A1782" s="103" t="str">
        <f t="shared" si="96"/>
        <v>2016_4_2_f4_4</v>
      </c>
      <c r="B1782" s="23" t="s">
        <v>75</v>
      </c>
      <c r="C1782" s="23">
        <v>2</v>
      </c>
      <c r="D1782" s="23" t="s">
        <v>102</v>
      </c>
      <c r="E1782" s="23">
        <v>0</v>
      </c>
      <c r="F1782" s="23">
        <v>1.3171124837697196E-2</v>
      </c>
      <c r="G1782" s="23">
        <v>2.4191575075428927E-2</v>
      </c>
      <c r="H1782" s="23">
        <v>1.4967258308982854E-2</v>
      </c>
      <c r="I1782" s="23">
        <v>0</v>
      </c>
      <c r="J1782" s="23">
        <v>11.822429906542054</v>
      </c>
      <c r="K1782" s="23">
        <v>3.4323235338009619</v>
      </c>
      <c r="L1782" s="23"/>
    </row>
    <row r="1783" spans="1:12" x14ac:dyDescent="0.2">
      <c r="A1783" s="103" t="str">
        <f t="shared" si="96"/>
        <v>2016_4_2_f60_1</v>
      </c>
      <c r="B1783" s="23" t="s">
        <v>75</v>
      </c>
      <c r="C1783" s="23">
        <v>2</v>
      </c>
      <c r="D1783" s="23" t="s">
        <v>109</v>
      </c>
      <c r="E1783" s="23">
        <v>0</v>
      </c>
      <c r="F1783" s="23">
        <v>2.0252536891387812E-2</v>
      </c>
      <c r="G1783" s="23">
        <v>6.0872835214620655E-2</v>
      </c>
      <c r="H1783" s="23">
        <v>3.6078598572288839E-3</v>
      </c>
      <c r="I1783" s="23">
        <v>2.4052399048192562E-4</v>
      </c>
      <c r="J1783" s="23">
        <v>13.551401869158877</v>
      </c>
      <c r="K1783" s="23">
        <v>-19.021907260399971</v>
      </c>
      <c r="L1783" s="23"/>
    </row>
    <row r="1784" spans="1:12" x14ac:dyDescent="0.2">
      <c r="A1784" s="103" t="str">
        <f t="shared" si="96"/>
        <v>2016_4_2_f61_1</v>
      </c>
      <c r="B1784" s="23" t="s">
        <v>75</v>
      </c>
      <c r="C1784" s="23">
        <v>2</v>
      </c>
      <c r="D1784" s="23" t="s">
        <v>110</v>
      </c>
      <c r="E1784" s="23">
        <v>6.6455203042910397E-3</v>
      </c>
      <c r="F1784" s="23">
        <v>2.4587418596975021E-2</v>
      </c>
      <c r="G1784" s="23">
        <v>2.1225959143950639E-2</v>
      </c>
      <c r="H1784" s="23">
        <v>1.289398231077517E-4</v>
      </c>
      <c r="I1784" s="23">
        <v>0</v>
      </c>
      <c r="J1784" s="23">
        <v>11.934579439252328</v>
      </c>
      <c r="K1784" s="23">
        <v>-71.783744897386725</v>
      </c>
      <c r="L1784" s="23"/>
    </row>
    <row r="1785" spans="1:12" x14ac:dyDescent="0.2">
      <c r="A1785" s="103" t="str">
        <f t="shared" si="96"/>
        <v>2016_4_2_f61_2</v>
      </c>
      <c r="B1785" s="23" t="s">
        <v>75</v>
      </c>
      <c r="C1785" s="23">
        <v>2</v>
      </c>
      <c r="D1785" s="23" t="s">
        <v>111</v>
      </c>
      <c r="E1785" s="23">
        <v>1.289398231077517E-4</v>
      </c>
      <c r="F1785" s="23">
        <v>3.367377148809049E-2</v>
      </c>
      <c r="G1785" s="23">
        <v>1.8785126557126244E-2</v>
      </c>
      <c r="H1785" s="23">
        <v>0</v>
      </c>
      <c r="I1785" s="23">
        <v>0</v>
      </c>
      <c r="J1785" s="23">
        <v>11.934579439252332</v>
      </c>
      <c r="K1785" s="23">
        <v>-64.523761595348319</v>
      </c>
      <c r="L1785" s="23"/>
    </row>
    <row r="1786" spans="1:12" x14ac:dyDescent="0.2">
      <c r="A1786" s="103" t="str">
        <f t="shared" si="96"/>
        <v>2016_4_2_f9_1</v>
      </c>
      <c r="B1786" s="23" t="s">
        <v>75</v>
      </c>
      <c r="C1786" s="23">
        <v>2</v>
      </c>
      <c r="D1786" s="23" t="s">
        <v>4</v>
      </c>
      <c r="E1786" s="23">
        <v>0</v>
      </c>
      <c r="F1786" s="23">
        <v>1.6427746956100824E-2</v>
      </c>
      <c r="G1786" s="23">
        <v>6.3336738377655535E-2</v>
      </c>
      <c r="H1786" s="23">
        <v>2.4365115725638677E-2</v>
      </c>
      <c r="I1786" s="23">
        <v>0</v>
      </c>
      <c r="J1786" s="23">
        <v>17.102803738317743</v>
      </c>
      <c r="K1786" s="23">
        <v>7.6225863623643546</v>
      </c>
      <c r="L1786" s="23"/>
    </row>
    <row r="1787" spans="1:12" x14ac:dyDescent="0.2">
      <c r="A1787" s="103" t="str">
        <f t="shared" si="96"/>
        <v>2016_4_2_f9_2</v>
      </c>
      <c r="B1787" s="23" t="s">
        <v>75</v>
      </c>
      <c r="C1787" s="23">
        <v>2</v>
      </c>
      <c r="D1787" s="23" t="s">
        <v>5</v>
      </c>
      <c r="E1787" s="23">
        <v>0</v>
      </c>
      <c r="F1787" s="23">
        <v>4.3487870098155454E-2</v>
      </c>
      <c r="G1787" s="23">
        <v>7.7317839476660169E-2</v>
      </c>
      <c r="H1787" s="23">
        <v>1.5252079768798475E-2</v>
      </c>
      <c r="I1787" s="23">
        <v>0</v>
      </c>
      <c r="J1787" s="23">
        <v>17.32710280373831</v>
      </c>
      <c r="K1787" s="23">
        <v>-20.752792225697171</v>
      </c>
      <c r="L1787" s="23"/>
    </row>
    <row r="1788" spans="1:12" x14ac:dyDescent="0.2">
      <c r="A1788" s="103" t="str">
        <f t="shared" si="96"/>
        <v>2016_4_2_f9_3</v>
      </c>
      <c r="B1788" s="23" t="s">
        <v>75</v>
      </c>
      <c r="C1788" s="23">
        <v>2</v>
      </c>
      <c r="D1788" s="23" t="s">
        <v>6</v>
      </c>
      <c r="E1788" s="23">
        <v>0</v>
      </c>
      <c r="F1788" s="23">
        <v>2.4052399048192562E-4</v>
      </c>
      <c r="G1788" s="23">
        <v>4.1822918275642468E-2</v>
      </c>
      <c r="H1788" s="23">
        <v>4.3456327464736121E-2</v>
      </c>
      <c r="I1788" s="23">
        <v>9.6209596192770247E-4</v>
      </c>
      <c r="J1788" s="23">
        <v>14.10280373831776</v>
      </c>
      <c r="K1788" s="23">
        <v>52.195908398254943</v>
      </c>
      <c r="L1788" s="23"/>
    </row>
    <row r="1789" spans="1:12" x14ac:dyDescent="0.2">
      <c r="A1789" s="103" t="str">
        <f t="shared" si="96"/>
        <v>2016_4_2_f9_4</v>
      </c>
      <c r="B1789" s="23" t="s">
        <v>75</v>
      </c>
      <c r="C1789" s="23">
        <v>2</v>
      </c>
      <c r="D1789" s="23" t="s">
        <v>7</v>
      </c>
      <c r="E1789" s="23">
        <v>0</v>
      </c>
      <c r="F1789" s="23">
        <v>1.6643476009383606E-2</v>
      </c>
      <c r="G1789" s="23">
        <v>2.7622623854249056E-2</v>
      </c>
      <c r="H1789" s="23">
        <v>7.8059787122607997E-3</v>
      </c>
      <c r="I1789" s="23">
        <v>0</v>
      </c>
      <c r="J1789" s="23">
        <v>11.710280373831772</v>
      </c>
      <c r="K1789" s="23">
        <v>-16.971662239759496</v>
      </c>
      <c r="L1789" s="23"/>
    </row>
    <row r="1790" spans="1:12" x14ac:dyDescent="0.2">
      <c r="A1790" s="103" t="str">
        <f t="shared" si="96"/>
        <v>2016_4_2_InEI</v>
      </c>
      <c r="B1790" s="23" t="s">
        <v>75</v>
      </c>
      <c r="C1790" s="23">
        <v>2</v>
      </c>
      <c r="D1790" s="23" t="s">
        <v>107</v>
      </c>
      <c r="E1790" s="23">
        <v>0</v>
      </c>
      <c r="F1790" s="23">
        <v>4.961644204044954E-4</v>
      </c>
      <c r="G1790" s="23">
        <v>1.1752263058299197E-3</v>
      </c>
      <c r="H1790" s="23">
        <v>3.482216359986825E-4</v>
      </c>
      <c r="I1790" s="23">
        <v>0</v>
      </c>
      <c r="J1790" s="23">
        <v>17.193904520767411</v>
      </c>
      <c r="K1790" s="23">
        <v>-7.3253059434747998</v>
      </c>
      <c r="L1790" s="23"/>
    </row>
    <row r="1791" spans="1:12" x14ac:dyDescent="0.2">
      <c r="A1791" s="103" t="str">
        <f t="shared" si="96"/>
        <v>2016_4_2_InIN</v>
      </c>
      <c r="B1791" s="23" t="s">
        <v>75</v>
      </c>
      <c r="C1791" s="23">
        <v>2</v>
      </c>
      <c r="D1791" s="23" t="s">
        <v>113</v>
      </c>
      <c r="E1791" s="23">
        <v>0</v>
      </c>
      <c r="F1791" s="23">
        <v>1.1025553222405313E-4</v>
      </c>
      <c r="G1791" s="23">
        <v>4.4494397319424795E-4</v>
      </c>
      <c r="H1791" s="23">
        <v>3.2012018349015814E-4</v>
      </c>
      <c r="I1791" s="23">
        <v>4.9750235412743103E-6</v>
      </c>
      <c r="J1791" s="23">
        <v>13.053367001120948</v>
      </c>
      <c r="K1791" s="23">
        <v>24.970580334049828</v>
      </c>
      <c r="L1791" s="23"/>
    </row>
    <row r="1792" spans="1:12" x14ac:dyDescent="0.2">
      <c r="A1792" s="103" t="str">
        <f t="shared" si="96"/>
        <v>2016_4_2_lagE</v>
      </c>
      <c r="B1792" s="23" t="s">
        <v>75</v>
      </c>
      <c r="C1792" s="23">
        <v>2</v>
      </c>
      <c r="D1792" s="23" t="s">
        <v>226</v>
      </c>
      <c r="E1792" s="23">
        <v>0</v>
      </c>
      <c r="F1792" s="23">
        <v>9.1302660323813018E-5</v>
      </c>
      <c r="G1792" s="23">
        <v>1.4583308167840309E-3</v>
      </c>
      <c r="H1792" s="23">
        <v>3.7236363764165498E-4</v>
      </c>
      <c r="I1792" s="23">
        <v>1.0298372959959472E-4</v>
      </c>
      <c r="J1792" s="23">
        <v>17.262230107604662</v>
      </c>
      <c r="K1792" s="23">
        <v>24.051014501007835</v>
      </c>
      <c r="L1792" s="23"/>
    </row>
    <row r="1793" spans="1:12" x14ac:dyDescent="0.2">
      <c r="A1793" s="103" t="str">
        <f t="shared" si="96"/>
        <v>2016_4_2_lagI</v>
      </c>
      <c r="B1793" s="23" t="s">
        <v>75</v>
      </c>
      <c r="C1793" s="23">
        <v>2</v>
      </c>
      <c r="D1793" s="23" t="s">
        <v>227</v>
      </c>
      <c r="E1793" s="23">
        <v>0</v>
      </c>
      <c r="F1793" s="23">
        <v>8.4648681819017837E-5</v>
      </c>
      <c r="G1793" s="23">
        <v>3.8040995680317321E-4</v>
      </c>
      <c r="H1793" s="23">
        <v>4.549049000026906E-4</v>
      </c>
      <c r="I1793" s="23">
        <v>1.3681314738504354E-5</v>
      </c>
      <c r="J1793" s="23">
        <v>14.659708948043534</v>
      </c>
      <c r="K1793" s="23">
        <v>42.587804798397293</v>
      </c>
      <c r="L1793" s="23"/>
    </row>
    <row r="1794" spans="1:12" x14ac:dyDescent="0.2">
      <c r="A1794" s="103" t="str">
        <f t="shared" si="96"/>
        <v>2016_4_3_f12_3</v>
      </c>
      <c r="B1794" s="23" t="s">
        <v>75</v>
      </c>
      <c r="C1794" s="23">
        <v>3</v>
      </c>
      <c r="D1794" s="23" t="s">
        <v>3</v>
      </c>
      <c r="E1794" s="23">
        <v>0</v>
      </c>
      <c r="F1794" s="23">
        <v>1.0032739097762315</v>
      </c>
      <c r="G1794" s="23">
        <v>1.9560297639476913</v>
      </c>
      <c r="H1794" s="23">
        <v>0.17522222944284341</v>
      </c>
      <c r="I1794" s="23">
        <v>0</v>
      </c>
      <c r="J1794" s="23">
        <v>149.85046728971955</v>
      </c>
      <c r="K1794" s="23">
        <v>-26.417126733482064</v>
      </c>
      <c r="L1794" s="23"/>
    </row>
    <row r="1795" spans="1:12" x14ac:dyDescent="0.2">
      <c r="A1795" s="103" t="str">
        <f t="shared" ref="A1795:A1858" si="97">CONCATENATE(B1795,"_",C1795,"_",D1795)</f>
        <v>2016_4_3_f4_1</v>
      </c>
      <c r="B1795" s="23" t="s">
        <v>75</v>
      </c>
      <c r="C1795" s="23">
        <v>3</v>
      </c>
      <c r="D1795" s="23" t="s">
        <v>43</v>
      </c>
      <c r="E1795" s="23">
        <v>4.6388359605058035E-2</v>
      </c>
      <c r="F1795" s="23">
        <v>0.18191775765689777</v>
      </c>
      <c r="G1795" s="23">
        <v>1.2841021124765457</v>
      </c>
      <c r="H1795" s="23">
        <v>0.9082787905671097</v>
      </c>
      <c r="I1795" s="23">
        <v>4.8770379675932618E-2</v>
      </c>
      <c r="J1795" s="23">
        <v>189.56074766355135</v>
      </c>
      <c r="K1795" s="23">
        <v>29.606709273762945</v>
      </c>
      <c r="L1795" s="23"/>
    </row>
    <row r="1796" spans="1:12" x14ac:dyDescent="0.2">
      <c r="A1796" s="103" t="str">
        <f t="shared" si="97"/>
        <v>2016_4_3_f4_2</v>
      </c>
      <c r="B1796" s="23" t="s">
        <v>75</v>
      </c>
      <c r="C1796" s="23">
        <v>3</v>
      </c>
      <c r="D1796" s="23" t="s">
        <v>44</v>
      </c>
      <c r="E1796" s="23">
        <v>0</v>
      </c>
      <c r="F1796" s="23">
        <v>0.21374015572629237</v>
      </c>
      <c r="G1796" s="23">
        <v>1.5646296759577885</v>
      </c>
      <c r="H1796" s="23">
        <v>1.0660329010020633</v>
      </c>
      <c r="I1796" s="23">
        <v>1.6001794750227703E-2</v>
      </c>
      <c r="J1796" s="23">
        <v>198.06542056074753</v>
      </c>
      <c r="K1796" s="23">
        <v>30.915079538374734</v>
      </c>
      <c r="L1796" s="23"/>
    </row>
    <row r="1797" spans="1:12" x14ac:dyDescent="0.2">
      <c r="A1797" s="103" t="str">
        <f t="shared" si="97"/>
        <v>2016_4_3_f4_3</v>
      </c>
      <c r="B1797" s="23" t="s">
        <v>75</v>
      </c>
      <c r="C1797" s="23">
        <v>3</v>
      </c>
      <c r="D1797" s="23" t="s">
        <v>100</v>
      </c>
      <c r="E1797" s="23">
        <v>0</v>
      </c>
      <c r="F1797" s="23">
        <v>9.4197369864887304E-2</v>
      </c>
      <c r="G1797" s="23">
        <v>1.0101839909432231</v>
      </c>
      <c r="H1797" s="23">
        <v>2.3147496331780344</v>
      </c>
      <c r="I1797" s="23">
        <v>0.31214535019718809</v>
      </c>
      <c r="J1797" s="23">
        <v>183.77570093457936</v>
      </c>
      <c r="K1797" s="23">
        <v>76.243159211253101</v>
      </c>
      <c r="L1797" s="23"/>
    </row>
    <row r="1798" spans="1:12" x14ac:dyDescent="0.2">
      <c r="A1798" s="103" t="str">
        <f t="shared" si="97"/>
        <v>2016_4_3_f4_4</v>
      </c>
      <c r="B1798" s="23" t="s">
        <v>75</v>
      </c>
      <c r="C1798" s="23">
        <v>3</v>
      </c>
      <c r="D1798" s="23" t="s">
        <v>102</v>
      </c>
      <c r="E1798" s="23">
        <v>7.2603706317079506E-2</v>
      </c>
      <c r="F1798" s="23">
        <v>0.99388360152700794</v>
      </c>
      <c r="G1798" s="23">
        <v>1.4624779908572461</v>
      </c>
      <c r="H1798" s="23">
        <v>0.20485344765650559</v>
      </c>
      <c r="I1798" s="23">
        <v>0</v>
      </c>
      <c r="J1798" s="23">
        <v>162.48598130841117</v>
      </c>
      <c r="K1798" s="23">
        <v>-34.173354314338141</v>
      </c>
      <c r="L1798" s="23"/>
    </row>
    <row r="1799" spans="1:12" x14ac:dyDescent="0.2">
      <c r="A1799" s="103" t="str">
        <f t="shared" si="97"/>
        <v>2016_4_3_f60_1</v>
      </c>
      <c r="B1799" s="23" t="s">
        <v>75</v>
      </c>
      <c r="C1799" s="23">
        <v>3</v>
      </c>
      <c r="D1799" s="23" t="s">
        <v>109</v>
      </c>
      <c r="E1799" s="23">
        <v>0</v>
      </c>
      <c r="F1799" s="23">
        <v>0.77086766379641602</v>
      </c>
      <c r="G1799" s="23">
        <v>1.8281111925933278</v>
      </c>
      <c r="H1799" s="23">
        <v>0.42358954257685183</v>
      </c>
      <c r="I1799" s="23">
        <v>2.559217299862291E-2</v>
      </c>
      <c r="J1799" s="23">
        <v>147.28037383177556</v>
      </c>
      <c r="K1799" s="23">
        <v>-9.7138509678779812</v>
      </c>
      <c r="L1799" s="23"/>
    </row>
    <row r="1800" spans="1:12" x14ac:dyDescent="0.2">
      <c r="A1800" s="103" t="str">
        <f t="shared" si="97"/>
        <v>2016_4_3_f61_1</v>
      </c>
      <c r="B1800" s="23" t="s">
        <v>75</v>
      </c>
      <c r="C1800" s="23">
        <v>3</v>
      </c>
      <c r="D1800" s="23" t="s">
        <v>110</v>
      </c>
      <c r="E1800" s="23">
        <v>8.1820734425960939E-2</v>
      </c>
      <c r="F1800" s="23">
        <v>1.55139631589597</v>
      </c>
      <c r="G1800" s="23">
        <v>0.80768356397306773</v>
      </c>
      <c r="H1800" s="23">
        <v>1.5446747853056497E-3</v>
      </c>
      <c r="I1800" s="23">
        <v>0</v>
      </c>
      <c r="J1800" s="23">
        <v>138.91588785046724</v>
      </c>
      <c r="K1800" s="23">
        <v>-70.154820565409551</v>
      </c>
      <c r="L1800" s="23"/>
    </row>
    <row r="1801" spans="1:12" x14ac:dyDescent="0.2">
      <c r="A1801" s="103" t="str">
        <f t="shared" si="97"/>
        <v>2016_4_3_f61_2</v>
      </c>
      <c r="B1801" s="23" t="s">
        <v>75</v>
      </c>
      <c r="C1801" s="23">
        <v>3</v>
      </c>
      <c r="D1801" s="23" t="s">
        <v>111</v>
      </c>
      <c r="E1801" s="23">
        <v>1.055050536427843E-2</v>
      </c>
      <c r="F1801" s="23">
        <v>1.5760161863730549</v>
      </c>
      <c r="G1801" s="23">
        <v>0.85281475807383655</v>
      </c>
      <c r="H1801" s="23">
        <v>0</v>
      </c>
      <c r="I1801" s="23">
        <v>0</v>
      </c>
      <c r="J1801" s="23">
        <v>137.91588785046719</v>
      </c>
      <c r="K1801" s="23">
        <v>-65.472220313278314</v>
      </c>
      <c r="L1801" s="23"/>
    </row>
    <row r="1802" spans="1:12" x14ac:dyDescent="0.2">
      <c r="A1802" s="103" t="str">
        <f t="shared" si="97"/>
        <v>2016_4_3_f9_1</v>
      </c>
      <c r="B1802" s="23" t="s">
        <v>75</v>
      </c>
      <c r="C1802" s="23">
        <v>3</v>
      </c>
      <c r="D1802" s="23" t="s">
        <v>4</v>
      </c>
      <c r="E1802" s="23">
        <v>1.1536462844275074E-2</v>
      </c>
      <c r="F1802" s="23">
        <v>0.32366430256220136</v>
      </c>
      <c r="G1802" s="23">
        <v>1.464930040099657</v>
      </c>
      <c r="H1802" s="23">
        <v>0.63215354753274589</v>
      </c>
      <c r="I1802" s="23">
        <v>0</v>
      </c>
      <c r="J1802" s="23">
        <v>185.56074766355135</v>
      </c>
      <c r="K1802" s="23">
        <v>11.734496376848259</v>
      </c>
      <c r="L1802" s="23"/>
    </row>
    <row r="1803" spans="1:12" x14ac:dyDescent="0.2">
      <c r="A1803" s="103" t="str">
        <f t="shared" si="97"/>
        <v>2016_4_3_f9_2</v>
      </c>
      <c r="B1803" s="23" t="s">
        <v>75</v>
      </c>
      <c r="C1803" s="23">
        <v>3</v>
      </c>
      <c r="D1803" s="23" t="s">
        <v>5</v>
      </c>
      <c r="E1803" s="23">
        <v>9.7760835827514492E-3</v>
      </c>
      <c r="F1803" s="23">
        <v>0.48704497371907562</v>
      </c>
      <c r="G1803" s="23">
        <v>1.8019691787115704</v>
      </c>
      <c r="H1803" s="23">
        <v>0.47324535832828513</v>
      </c>
      <c r="I1803" s="23">
        <v>0</v>
      </c>
      <c r="J1803" s="23">
        <v>193.4205607476635</v>
      </c>
      <c r="K1803" s="23">
        <v>-1.2031513096141879</v>
      </c>
      <c r="L1803" s="23"/>
    </row>
    <row r="1804" spans="1:12" x14ac:dyDescent="0.2">
      <c r="A1804" s="103" t="str">
        <f t="shared" si="97"/>
        <v>2016_4_3_f9_3</v>
      </c>
      <c r="B1804" s="23" t="s">
        <v>75</v>
      </c>
      <c r="C1804" s="23">
        <v>3</v>
      </c>
      <c r="D1804" s="23" t="s">
        <v>6</v>
      </c>
      <c r="E1804" s="23">
        <v>1.1117260642692217E-2</v>
      </c>
      <c r="F1804" s="23">
        <v>0.19395456704685587</v>
      </c>
      <c r="G1804" s="23">
        <v>1.7027548027416635</v>
      </c>
      <c r="H1804" s="23">
        <v>1.6841644193074834</v>
      </c>
      <c r="I1804" s="23">
        <v>0.12268897345786821</v>
      </c>
      <c r="J1804" s="23">
        <v>181.56074766355135</v>
      </c>
      <c r="K1804" s="23">
        <v>46.123845585402577</v>
      </c>
      <c r="L1804" s="23"/>
    </row>
    <row r="1805" spans="1:12" x14ac:dyDescent="0.2">
      <c r="A1805" s="103" t="str">
        <f t="shared" si="97"/>
        <v>2016_4_3_f9_4</v>
      </c>
      <c r="B1805" s="23" t="s">
        <v>75</v>
      </c>
      <c r="C1805" s="23">
        <v>3</v>
      </c>
      <c r="D1805" s="23" t="s">
        <v>7</v>
      </c>
      <c r="E1805" s="23">
        <v>6.8741411965685006E-2</v>
      </c>
      <c r="F1805" s="23">
        <v>1.399888726494513</v>
      </c>
      <c r="G1805" s="23">
        <v>1.2004314885278258</v>
      </c>
      <c r="H1805" s="23">
        <v>6.0015153466155789E-2</v>
      </c>
      <c r="I1805" s="23">
        <v>0</v>
      </c>
      <c r="J1805" s="23">
        <v>158.0560747663551</v>
      </c>
      <c r="K1805" s="23">
        <v>-54.133925712191285</v>
      </c>
      <c r="L1805" s="23"/>
    </row>
    <row r="1806" spans="1:12" x14ac:dyDescent="0.2">
      <c r="A1806" s="103" t="str">
        <f t="shared" si="97"/>
        <v>2016_4_3_InEI</v>
      </c>
      <c r="B1806" s="23" t="s">
        <v>75</v>
      </c>
      <c r="C1806" s="23">
        <v>3</v>
      </c>
      <c r="D1806" s="23" t="s">
        <v>107</v>
      </c>
      <c r="E1806" s="23">
        <v>1.974022077674419E-4</v>
      </c>
      <c r="F1806" s="23">
        <v>1.5438891760949133E-2</v>
      </c>
      <c r="G1806" s="23">
        <v>5.8870643488326657E-2</v>
      </c>
      <c r="H1806" s="23">
        <v>2.0511641004215452E-2</v>
      </c>
      <c r="I1806" s="23">
        <v>0</v>
      </c>
      <c r="J1806" s="23">
        <v>189.86393397958787</v>
      </c>
      <c r="K1806" s="23">
        <v>4.9231896577349277</v>
      </c>
      <c r="L1806" s="23"/>
    </row>
    <row r="1807" spans="1:12" x14ac:dyDescent="0.2">
      <c r="A1807" s="103" t="str">
        <f t="shared" si="97"/>
        <v>2016_4_3_InIN</v>
      </c>
      <c r="B1807" s="23" t="s">
        <v>75</v>
      </c>
      <c r="C1807" s="23">
        <v>3</v>
      </c>
      <c r="D1807" s="23" t="s">
        <v>113</v>
      </c>
      <c r="E1807" s="23">
        <v>1.7220020231634306E-3</v>
      </c>
      <c r="F1807" s="23">
        <v>5.1043770874525475E-2</v>
      </c>
      <c r="G1807" s="23">
        <v>8.6539607357616982E-2</v>
      </c>
      <c r="H1807" s="23">
        <v>5.4497015810012053E-2</v>
      </c>
      <c r="I1807" s="23">
        <v>3.5251800898108711E-3</v>
      </c>
      <c r="J1807" s="23">
        <v>172.55689796313629</v>
      </c>
      <c r="K1807" s="23">
        <v>3.5776049178405578</v>
      </c>
      <c r="L1807" s="23"/>
    </row>
    <row r="1808" spans="1:12" x14ac:dyDescent="0.2">
      <c r="A1808" s="103" t="str">
        <f t="shared" si="97"/>
        <v>2016_4_3_lagE</v>
      </c>
      <c r="B1808" s="23" t="s">
        <v>75</v>
      </c>
      <c r="C1808" s="23">
        <v>3</v>
      </c>
      <c r="D1808" s="23" t="s">
        <v>226</v>
      </c>
      <c r="E1808" s="23">
        <v>1.0406228894182805E-3</v>
      </c>
      <c r="F1808" s="23">
        <v>7.0253031861005864E-3</v>
      </c>
      <c r="G1808" s="23">
        <v>5.2000113199151869E-2</v>
      </c>
      <c r="H1808" s="23">
        <v>3.603154467945105E-2</v>
      </c>
      <c r="I1808" s="23">
        <v>1.1602013336291072E-3</v>
      </c>
      <c r="J1808" s="23">
        <v>194.27305626175541</v>
      </c>
      <c r="K1808" s="23">
        <v>30.069981847978006</v>
      </c>
      <c r="L1808" s="23"/>
    </row>
    <row r="1809" spans="1:12" x14ac:dyDescent="0.2">
      <c r="A1809" s="103" t="str">
        <f t="shared" si="97"/>
        <v>2016_4_3_lagI</v>
      </c>
      <c r="B1809" s="23" t="s">
        <v>75</v>
      </c>
      <c r="C1809" s="23">
        <v>3</v>
      </c>
      <c r="D1809" s="23" t="s">
        <v>227</v>
      </c>
      <c r="E1809" s="23">
        <v>2.3923719700271267E-3</v>
      </c>
      <c r="F1809" s="23">
        <v>3.5055302236955653E-2</v>
      </c>
      <c r="G1809" s="23">
        <v>7.633347178591697E-2</v>
      </c>
      <c r="H1809" s="23">
        <v>7.4706118340641739E-2</v>
      </c>
      <c r="I1809" s="23">
        <v>9.002319690409202E-3</v>
      </c>
      <c r="J1809" s="23">
        <v>174.8485024125587</v>
      </c>
      <c r="K1809" s="23">
        <v>26.771392428492991</v>
      </c>
      <c r="L1809" s="23"/>
    </row>
    <row r="1810" spans="1:12" x14ac:dyDescent="0.2">
      <c r="A1810" s="103" t="str">
        <f t="shared" si="97"/>
        <v>2016_4_4_f12_3</v>
      </c>
      <c r="B1810" s="23" t="s">
        <v>75</v>
      </c>
      <c r="C1810" s="23">
        <v>4</v>
      </c>
      <c r="D1810" s="23" t="s">
        <v>3</v>
      </c>
      <c r="E1810" s="23">
        <v>0</v>
      </c>
      <c r="F1810" s="23">
        <v>0.3213206679772066</v>
      </c>
      <c r="G1810" s="23">
        <v>0.41520106107604882</v>
      </c>
      <c r="H1810" s="23">
        <v>0.11231889646789514</v>
      </c>
      <c r="I1810" s="23">
        <v>0</v>
      </c>
      <c r="J1810" s="23">
        <v>38.53271028037382</v>
      </c>
      <c r="K1810" s="23">
        <v>-24.622027413095786</v>
      </c>
      <c r="L1810" s="23"/>
    </row>
    <row r="1811" spans="1:12" x14ac:dyDescent="0.2">
      <c r="A1811" s="103" t="str">
        <f t="shared" si="97"/>
        <v>2016_4_4_f4_1</v>
      </c>
      <c r="B1811" s="23" t="s">
        <v>75</v>
      </c>
      <c r="C1811" s="23">
        <v>4</v>
      </c>
      <c r="D1811" s="23" t="s">
        <v>43</v>
      </c>
      <c r="E1811" s="23">
        <v>0</v>
      </c>
      <c r="F1811" s="23">
        <v>5.3897696495610423E-2</v>
      </c>
      <c r="G1811" s="23">
        <v>0.4100017645792286</v>
      </c>
      <c r="H1811" s="23">
        <v>0.32019083357751438</v>
      </c>
      <c r="I1811" s="23">
        <v>1.0522072619720225E-2</v>
      </c>
      <c r="J1811" s="23">
        <v>51.252336448598115</v>
      </c>
      <c r="K1811" s="23">
        <v>36.160685908750864</v>
      </c>
      <c r="L1811" s="23"/>
    </row>
    <row r="1812" spans="1:12" x14ac:dyDescent="0.2">
      <c r="A1812" s="103" t="str">
        <f t="shared" si="97"/>
        <v>2016_4_4_f4_2</v>
      </c>
      <c r="B1812" s="23" t="s">
        <v>75</v>
      </c>
      <c r="C1812" s="23">
        <v>4</v>
      </c>
      <c r="D1812" s="23" t="s">
        <v>44</v>
      </c>
      <c r="E1812" s="23">
        <v>0</v>
      </c>
      <c r="F1812" s="23">
        <v>5.3061466566638474E-2</v>
      </c>
      <c r="G1812" s="23">
        <v>0.41860295933926994</v>
      </c>
      <c r="H1812" s="23">
        <v>0.30386766937696735</v>
      </c>
      <c r="I1812" s="23">
        <v>3.9675235302280974E-2</v>
      </c>
      <c r="J1812" s="23">
        <v>52.5794392523364</v>
      </c>
      <c r="K1812" s="23">
        <v>40.499718418614322</v>
      </c>
      <c r="L1812" s="23"/>
    </row>
    <row r="1813" spans="1:12" x14ac:dyDescent="0.2">
      <c r="A1813" s="103" t="str">
        <f t="shared" si="97"/>
        <v>2016_4_4_f4_3</v>
      </c>
      <c r="B1813" s="23" t="s">
        <v>75</v>
      </c>
      <c r="C1813" s="23">
        <v>4</v>
      </c>
      <c r="D1813" s="23" t="s">
        <v>100</v>
      </c>
      <c r="E1813" s="23">
        <v>0</v>
      </c>
      <c r="F1813" s="23">
        <v>5.7291999286307904E-2</v>
      </c>
      <c r="G1813" s="23">
        <v>0.17806553854138205</v>
      </c>
      <c r="H1813" s="23">
        <v>0.68030915450640295</v>
      </c>
      <c r="I1813" s="23">
        <v>0.25087622968173867</v>
      </c>
      <c r="J1813" s="23">
        <v>52.299065420560737</v>
      </c>
      <c r="K1813" s="23">
        <v>96.419050971560196</v>
      </c>
      <c r="L1813" s="23"/>
    </row>
    <row r="1814" spans="1:12" x14ac:dyDescent="0.2">
      <c r="A1814" s="103" t="str">
        <f t="shared" si="97"/>
        <v>2016_4_4_f4_4</v>
      </c>
      <c r="B1814" s="23" t="s">
        <v>75</v>
      </c>
      <c r="C1814" s="23">
        <v>4</v>
      </c>
      <c r="D1814" s="23" t="s">
        <v>102</v>
      </c>
      <c r="E1814" s="23">
        <v>1.8011661157945558E-2</v>
      </c>
      <c r="F1814" s="23">
        <v>0.23346767601847718</v>
      </c>
      <c r="G1814" s="23">
        <v>1.098321734533902</v>
      </c>
      <c r="H1814" s="23">
        <v>0.55519544188180636</v>
      </c>
      <c r="I1814" s="23">
        <v>0</v>
      </c>
      <c r="J1814" s="23">
        <v>52.018691588785032</v>
      </c>
      <c r="K1814" s="23">
        <v>14.997636032871437</v>
      </c>
      <c r="L1814" s="23"/>
    </row>
    <row r="1815" spans="1:12" x14ac:dyDescent="0.2">
      <c r="A1815" s="103" t="str">
        <f t="shared" si="97"/>
        <v>2016_4_4_f60_1</v>
      </c>
      <c r="B1815" s="23" t="s">
        <v>75</v>
      </c>
      <c r="C1815" s="23">
        <v>4</v>
      </c>
      <c r="D1815" s="23" t="s">
        <v>109</v>
      </c>
      <c r="E1815" s="23">
        <v>0</v>
      </c>
      <c r="F1815" s="23">
        <v>7.5041631102500617E-2</v>
      </c>
      <c r="G1815" s="23">
        <v>0.631081236307662</v>
      </c>
      <c r="H1815" s="23">
        <v>0.14352455955717769</v>
      </c>
      <c r="I1815" s="23">
        <v>8.068014461905808E-4</v>
      </c>
      <c r="J1815" s="23">
        <v>38.626168224299008</v>
      </c>
      <c r="K1815" s="23">
        <v>8.2422462026932273</v>
      </c>
      <c r="L1815" s="23"/>
    </row>
    <row r="1816" spans="1:12" x14ac:dyDescent="0.2">
      <c r="A1816" s="103" t="str">
        <f t="shared" si="97"/>
        <v>2016_4_4_f61_1</v>
      </c>
      <c r="B1816" s="23" t="s">
        <v>75</v>
      </c>
      <c r="C1816" s="23">
        <v>4</v>
      </c>
      <c r="D1816" s="23" t="s">
        <v>110</v>
      </c>
      <c r="E1816" s="23">
        <v>2.0130578035665136E-3</v>
      </c>
      <c r="F1816" s="23">
        <v>0.55338854896364009</v>
      </c>
      <c r="G1816" s="23">
        <v>0.67094904221833407</v>
      </c>
      <c r="H1816" s="23">
        <v>0.14914779974517467</v>
      </c>
      <c r="I1816" s="23">
        <v>0</v>
      </c>
      <c r="J1816" s="23">
        <v>37.112149532710276</v>
      </c>
      <c r="K1816" s="23">
        <v>-29.68137588249115</v>
      </c>
      <c r="L1816" s="23"/>
    </row>
    <row r="1817" spans="1:12" x14ac:dyDescent="0.2">
      <c r="A1817" s="103" t="str">
        <f t="shared" si="97"/>
        <v>2016_4_4_f61_2</v>
      </c>
      <c r="B1817" s="23" t="s">
        <v>75</v>
      </c>
      <c r="C1817" s="23">
        <v>4</v>
      </c>
      <c r="D1817" s="23" t="s">
        <v>111</v>
      </c>
      <c r="E1817" s="23">
        <v>1.0065289017832568E-3</v>
      </c>
      <c r="F1817" s="23">
        <v>0.62866181288350031</v>
      </c>
      <c r="G1817" s="23">
        <v>0.74583010694543095</v>
      </c>
      <c r="H1817" s="23">
        <v>0</v>
      </c>
      <c r="I1817" s="23">
        <v>0</v>
      </c>
      <c r="J1817" s="23">
        <v>37.112149532710269</v>
      </c>
      <c r="K1817" s="23">
        <v>-45.850642090439464</v>
      </c>
      <c r="L1817" s="23"/>
    </row>
    <row r="1818" spans="1:12" x14ac:dyDescent="0.2">
      <c r="A1818" s="103" t="str">
        <f t="shared" si="97"/>
        <v>2016_4_4_f9_1</v>
      </c>
      <c r="B1818" s="23" t="s">
        <v>75</v>
      </c>
      <c r="C1818" s="23">
        <v>4</v>
      </c>
      <c r="D1818" s="23" t="s">
        <v>4</v>
      </c>
      <c r="E1818" s="23">
        <v>0</v>
      </c>
      <c r="F1818" s="23">
        <v>6.7528018766057213E-2</v>
      </c>
      <c r="G1818" s="23">
        <v>0.51954878575903563</v>
      </c>
      <c r="H1818" s="23">
        <v>0.21730517993042053</v>
      </c>
      <c r="I1818" s="23">
        <v>0</v>
      </c>
      <c r="J1818" s="23">
        <v>52.252336448598101</v>
      </c>
      <c r="K1818" s="23">
        <v>18.620153615915154</v>
      </c>
      <c r="L1818" s="23"/>
    </row>
    <row r="1819" spans="1:12" x14ac:dyDescent="0.2">
      <c r="A1819" s="103" t="str">
        <f t="shared" si="97"/>
        <v>2016_4_4_f9_2</v>
      </c>
      <c r="B1819" s="23" t="s">
        <v>75</v>
      </c>
      <c r="C1819" s="23">
        <v>4</v>
      </c>
      <c r="D1819" s="23" t="s">
        <v>5</v>
      </c>
      <c r="E1819" s="23">
        <v>0</v>
      </c>
      <c r="F1819" s="23">
        <v>7.073061055453525E-2</v>
      </c>
      <c r="G1819" s="23">
        <v>0.50075270196424804</v>
      </c>
      <c r="H1819" s="23">
        <v>0.19370021483072905</v>
      </c>
      <c r="I1819" s="23">
        <v>3.9067702636082141E-2</v>
      </c>
      <c r="J1819" s="23">
        <v>51.439252336448547</v>
      </c>
      <c r="K1819" s="23">
        <v>25.005247371764693</v>
      </c>
      <c r="L1819" s="23"/>
    </row>
    <row r="1820" spans="1:12" x14ac:dyDescent="0.2">
      <c r="A1820" s="103" t="str">
        <f t="shared" si="97"/>
        <v>2016_4_4_f9_3</v>
      </c>
      <c r="B1820" s="23" t="s">
        <v>75</v>
      </c>
      <c r="C1820" s="23">
        <v>4</v>
      </c>
      <c r="D1820" s="23" t="s">
        <v>6</v>
      </c>
      <c r="E1820" s="23">
        <v>0</v>
      </c>
      <c r="F1820" s="23">
        <v>6.8989085097862238E-2</v>
      </c>
      <c r="G1820" s="23">
        <v>0.39730608669070155</v>
      </c>
      <c r="H1820" s="23">
        <v>0.50814381570974876</v>
      </c>
      <c r="I1820" s="23">
        <v>9.7262169428045289E-2</v>
      </c>
      <c r="J1820" s="23">
        <v>49.252336448598108</v>
      </c>
      <c r="K1820" s="23">
        <v>59.128336791701386</v>
      </c>
      <c r="L1820" s="23"/>
    </row>
    <row r="1821" spans="1:12" x14ac:dyDescent="0.2">
      <c r="A1821" s="103" t="str">
        <f t="shared" si="97"/>
        <v>2016_4_4_f9_4</v>
      </c>
      <c r="B1821" s="23" t="s">
        <v>75</v>
      </c>
      <c r="C1821" s="23">
        <v>4</v>
      </c>
      <c r="D1821" s="23" t="s">
        <v>7</v>
      </c>
      <c r="E1821" s="23">
        <v>1.8011661157945558E-2</v>
      </c>
      <c r="F1821" s="23">
        <v>0.69930122598691025</v>
      </c>
      <c r="G1821" s="23">
        <v>0.80266723217393887</v>
      </c>
      <c r="H1821" s="23">
        <v>0.2348620656263786</v>
      </c>
      <c r="I1821" s="23">
        <v>7.4070635421695702E-2</v>
      </c>
      <c r="J1821" s="23">
        <v>50.925233644859802</v>
      </c>
      <c r="K1821" s="23">
        <v>-19.263969715208066</v>
      </c>
      <c r="L1821" s="23"/>
    </row>
    <row r="1822" spans="1:12" x14ac:dyDescent="0.2">
      <c r="A1822" s="103" t="str">
        <f t="shared" si="97"/>
        <v>2016_4_4_InEI</v>
      </c>
      <c r="B1822" s="23" t="s">
        <v>75</v>
      </c>
      <c r="C1822" s="23">
        <v>4</v>
      </c>
      <c r="D1822" s="23" t="s">
        <v>107</v>
      </c>
      <c r="E1822" s="23">
        <v>0</v>
      </c>
      <c r="F1822" s="23">
        <v>2.2460516384214179E-3</v>
      </c>
      <c r="G1822" s="23">
        <v>1.6641264588131637E-2</v>
      </c>
      <c r="H1822" s="23">
        <v>6.5097768680548495E-3</v>
      </c>
      <c r="I1822" s="23">
        <v>7.11731545462737E-4</v>
      </c>
      <c r="J1822" s="23">
        <v>51.962435553494416</v>
      </c>
      <c r="K1822" s="23">
        <v>21.782628666594459</v>
      </c>
      <c r="L1822" s="23"/>
    </row>
    <row r="1823" spans="1:12" x14ac:dyDescent="0.2">
      <c r="A1823" s="103" t="str">
        <f t="shared" si="97"/>
        <v>2016_4_4_InIN</v>
      </c>
      <c r="B1823" s="23" t="s">
        <v>75</v>
      </c>
      <c r="C1823" s="23">
        <v>4</v>
      </c>
      <c r="D1823" s="23" t="s">
        <v>113</v>
      </c>
      <c r="E1823" s="23">
        <v>3.778496295035421E-4</v>
      </c>
      <c r="F1823" s="23">
        <v>3.2924700694875464E-2</v>
      </c>
      <c r="G1823" s="23">
        <v>5.2064501189779198E-2</v>
      </c>
      <c r="H1823" s="23">
        <v>3.0985457660045193E-2</v>
      </c>
      <c r="I1823" s="23">
        <v>8.9511938518047982E-3</v>
      </c>
      <c r="J1823" s="23">
        <v>50.265296701925024</v>
      </c>
      <c r="K1823" s="23">
        <v>12.136469268283129</v>
      </c>
      <c r="L1823" s="23"/>
    </row>
    <row r="1824" spans="1:12" x14ac:dyDescent="0.2">
      <c r="A1824" s="103" t="str">
        <f t="shared" si="97"/>
        <v>2016_4_4_lagE</v>
      </c>
      <c r="B1824" s="23" t="s">
        <v>75</v>
      </c>
      <c r="C1824" s="23">
        <v>4</v>
      </c>
      <c r="D1824" s="23" t="s">
        <v>226</v>
      </c>
      <c r="E1824" s="23">
        <v>0</v>
      </c>
      <c r="F1824" s="23">
        <v>1.7048344956532931E-3</v>
      </c>
      <c r="G1824" s="23">
        <v>1.3359518308292588E-2</v>
      </c>
      <c r="H1824" s="23">
        <v>1.0153344014017858E-2</v>
      </c>
      <c r="I1824" s="23">
        <v>8.9069057713940525E-4</v>
      </c>
      <c r="J1824" s="23">
        <v>52.045745652825204</v>
      </c>
      <c r="K1824" s="23">
        <v>39.182391918093259</v>
      </c>
      <c r="L1824" s="23"/>
    </row>
    <row r="1825" spans="1:12" x14ac:dyDescent="0.2">
      <c r="A1825" s="103" t="str">
        <f t="shared" si="97"/>
        <v>2016_4_4_lagI</v>
      </c>
      <c r="B1825" s="23" t="s">
        <v>75</v>
      </c>
      <c r="C1825" s="23">
        <v>4</v>
      </c>
      <c r="D1825" s="23" t="s">
        <v>227</v>
      </c>
      <c r="E1825" s="23">
        <v>3.778496295035421E-4</v>
      </c>
      <c r="F1825" s="23">
        <v>9.0083125018467387E-3</v>
      </c>
      <c r="G1825" s="23">
        <v>5.9866932441180867E-2</v>
      </c>
      <c r="H1825" s="23">
        <v>5.4837890613840895E-2</v>
      </c>
      <c r="I1825" s="23">
        <v>1.0178895894926737E-2</v>
      </c>
      <c r="J1825" s="23">
        <v>51.925503843735122</v>
      </c>
      <c r="K1825" s="23">
        <v>48.731457953122394</v>
      </c>
      <c r="L1825" s="23"/>
    </row>
    <row r="1826" spans="1:12" x14ac:dyDescent="0.2">
      <c r="A1826" s="103" t="str">
        <f t="shared" si="97"/>
        <v>2016_4_5_f12_3</v>
      </c>
      <c r="B1826" s="23" t="s">
        <v>75</v>
      </c>
      <c r="C1826" s="23">
        <v>5</v>
      </c>
      <c r="D1826" s="23" t="s">
        <v>3</v>
      </c>
      <c r="E1826" s="23">
        <v>5.3455966414126317E-2</v>
      </c>
      <c r="F1826" s="23">
        <v>1.8693225514497835</v>
      </c>
      <c r="G1826" s="23">
        <v>4.7979923604386778</v>
      </c>
      <c r="H1826" s="23">
        <v>0.57826124830785297</v>
      </c>
      <c r="I1826" s="23">
        <v>0</v>
      </c>
      <c r="J1826" s="23">
        <v>227.13084112149511</v>
      </c>
      <c r="K1826" s="23">
        <v>-19.152857690179545</v>
      </c>
      <c r="L1826" s="23"/>
    </row>
    <row r="1827" spans="1:12" x14ac:dyDescent="0.2">
      <c r="A1827" s="103" t="str">
        <f t="shared" si="97"/>
        <v>2016_4_5_f4_1</v>
      </c>
      <c r="B1827" s="23" t="s">
        <v>75</v>
      </c>
      <c r="C1827" s="23">
        <v>5</v>
      </c>
      <c r="D1827" s="23" t="s">
        <v>43</v>
      </c>
      <c r="E1827" s="23">
        <v>9.8735492811363249E-3</v>
      </c>
      <c r="F1827" s="23">
        <v>0.33264163986071144</v>
      </c>
      <c r="G1827" s="23">
        <v>1.1531645057316442</v>
      </c>
      <c r="H1827" s="23">
        <v>0.90607452352313589</v>
      </c>
      <c r="I1827" s="23">
        <v>5.4112683763118986E-2</v>
      </c>
      <c r="J1827" s="23">
        <v>284.00934579439252</v>
      </c>
      <c r="K1827" s="23">
        <v>26.952240450990633</v>
      </c>
      <c r="L1827" s="23"/>
    </row>
    <row r="1828" spans="1:12" x14ac:dyDescent="0.2">
      <c r="A1828" s="103" t="str">
        <f t="shared" si="97"/>
        <v>2016_4_5_f4_2</v>
      </c>
      <c r="B1828" s="23" t="s">
        <v>75</v>
      </c>
      <c r="C1828" s="23">
        <v>5</v>
      </c>
      <c r="D1828" s="23" t="s">
        <v>44</v>
      </c>
      <c r="E1828" s="23">
        <v>0</v>
      </c>
      <c r="F1828" s="23">
        <v>0.55517573211362181</v>
      </c>
      <c r="G1828" s="23">
        <v>2.5157046150149895</v>
      </c>
      <c r="H1828" s="23">
        <v>1.1137629334637964</v>
      </c>
      <c r="I1828" s="23">
        <v>3.7689563496687832E-2</v>
      </c>
      <c r="J1828" s="23">
        <v>295.31775700934571</v>
      </c>
      <c r="K1828" s="23">
        <v>15.014598605864265</v>
      </c>
      <c r="L1828" s="23"/>
    </row>
    <row r="1829" spans="1:12" x14ac:dyDescent="0.2">
      <c r="A1829" s="103" t="str">
        <f t="shared" si="97"/>
        <v>2016_4_5_f4_3</v>
      </c>
      <c r="B1829" s="23" t="s">
        <v>75</v>
      </c>
      <c r="C1829" s="23">
        <v>5</v>
      </c>
      <c r="D1829" s="23" t="s">
        <v>100</v>
      </c>
      <c r="E1829" s="23">
        <v>5.3455966414126317E-2</v>
      </c>
      <c r="F1829" s="23">
        <v>3.8080037085565066E-2</v>
      </c>
      <c r="G1829" s="23">
        <v>1.7064760203630063</v>
      </c>
      <c r="H1829" s="23">
        <v>5.6811959413179292</v>
      </c>
      <c r="I1829" s="23">
        <v>0.93428464561175639</v>
      </c>
      <c r="J1829" s="23">
        <v>265.19626168224283</v>
      </c>
      <c r="K1829" s="23">
        <v>88.010694311767409</v>
      </c>
      <c r="L1829" s="23"/>
    </row>
    <row r="1830" spans="1:12" x14ac:dyDescent="0.2">
      <c r="A1830" s="103" t="str">
        <f t="shared" si="97"/>
        <v>2016_4_5_f4_4</v>
      </c>
      <c r="B1830" s="23" t="s">
        <v>75</v>
      </c>
      <c r="C1830" s="23">
        <v>5</v>
      </c>
      <c r="D1830" s="23" t="s">
        <v>102</v>
      </c>
      <c r="E1830" s="23">
        <v>0.72973223901660056</v>
      </c>
      <c r="F1830" s="23">
        <v>6.9858122809714995</v>
      </c>
      <c r="G1830" s="23">
        <v>8.2587591442282999</v>
      </c>
      <c r="H1830" s="23">
        <v>2.6116759435080437</v>
      </c>
      <c r="I1830" s="23">
        <v>0</v>
      </c>
      <c r="J1830" s="23">
        <v>230.07476635514001</v>
      </c>
      <c r="K1830" s="23">
        <v>-31.387104358342128</v>
      </c>
      <c r="L1830" s="23"/>
    </row>
    <row r="1831" spans="1:12" x14ac:dyDescent="0.2">
      <c r="A1831" s="103" t="str">
        <f t="shared" si="97"/>
        <v>2016_4_5_f60_1</v>
      </c>
      <c r="B1831" s="23" t="s">
        <v>75</v>
      </c>
      <c r="C1831" s="23">
        <v>5</v>
      </c>
      <c r="D1831" s="23" t="s">
        <v>109</v>
      </c>
      <c r="E1831" s="23">
        <v>5.3455966414126317E-2</v>
      </c>
      <c r="F1831" s="23">
        <v>1.2847480557370101</v>
      </c>
      <c r="G1831" s="23">
        <v>4.7371497230150013</v>
      </c>
      <c r="H1831" s="23">
        <v>1.255200505324602</v>
      </c>
      <c r="I1831" s="23">
        <v>2.971404248223973E-3</v>
      </c>
      <c r="J1831" s="23">
        <v>228.5046728971962</v>
      </c>
      <c r="K1831" s="23">
        <v>-1.7797261629523609</v>
      </c>
      <c r="L1831" s="23"/>
    </row>
    <row r="1832" spans="1:12" x14ac:dyDescent="0.2">
      <c r="A1832" s="103" t="str">
        <f t="shared" si="97"/>
        <v>2016_4_5_f61_1</v>
      </c>
      <c r="B1832" s="23" t="s">
        <v>75</v>
      </c>
      <c r="C1832" s="23">
        <v>5</v>
      </c>
      <c r="D1832" s="23" t="s">
        <v>110</v>
      </c>
      <c r="E1832" s="23">
        <v>0.87577021153419632</v>
      </c>
      <c r="F1832" s="23">
        <v>12.063990595549262</v>
      </c>
      <c r="G1832" s="23">
        <v>3.2702089311044831</v>
      </c>
      <c r="H1832" s="23">
        <v>0.18151603383186588</v>
      </c>
      <c r="I1832" s="23">
        <v>0</v>
      </c>
      <c r="J1832" s="23">
        <v>196.44859813084102</v>
      </c>
      <c r="K1832" s="23">
        <v>-83.177420121725589</v>
      </c>
      <c r="L1832" s="23"/>
    </row>
    <row r="1833" spans="1:12" x14ac:dyDescent="0.2">
      <c r="A1833" s="103" t="str">
        <f t="shared" si="97"/>
        <v>2016_4_5_f61_2</v>
      </c>
      <c r="B1833" s="23" t="s">
        <v>75</v>
      </c>
      <c r="C1833" s="23">
        <v>5</v>
      </c>
      <c r="D1833" s="23" t="s">
        <v>111</v>
      </c>
      <c r="E1833" s="23">
        <v>1.1049943269948628</v>
      </c>
      <c r="F1833" s="23">
        <v>11.551546080454973</v>
      </c>
      <c r="G1833" s="23">
        <v>3.5416635284946598</v>
      </c>
      <c r="H1833" s="23">
        <v>0.17746128421287183</v>
      </c>
      <c r="I1833" s="23">
        <v>0</v>
      </c>
      <c r="J1833" s="23">
        <v>195.44859813084102</v>
      </c>
      <c r="K1833" s="23">
        <v>-82.952803856241076</v>
      </c>
      <c r="L1833" s="23"/>
    </row>
    <row r="1834" spans="1:12" x14ac:dyDescent="0.2">
      <c r="A1834" s="103" t="str">
        <f t="shared" si="97"/>
        <v>2016_4_5_f9_1</v>
      </c>
      <c r="B1834" s="23" t="s">
        <v>75</v>
      </c>
      <c r="C1834" s="23">
        <v>5</v>
      </c>
      <c r="D1834" s="23" t="s">
        <v>4</v>
      </c>
      <c r="E1834" s="23">
        <v>1.8084184999133897E-2</v>
      </c>
      <c r="F1834" s="23">
        <v>0.42184743350854997</v>
      </c>
      <c r="G1834" s="23">
        <v>1.4711439491930682</v>
      </c>
      <c r="H1834" s="23">
        <v>0.53935222134622818</v>
      </c>
      <c r="I1834" s="23">
        <v>1.80841849991339E-2</v>
      </c>
      <c r="J1834" s="23">
        <v>284.00934579439246</v>
      </c>
      <c r="K1834" s="23">
        <v>4.7601465608885531</v>
      </c>
      <c r="L1834" s="23"/>
    </row>
    <row r="1835" spans="1:12" x14ac:dyDescent="0.2">
      <c r="A1835" s="103" t="str">
        <f t="shared" si="97"/>
        <v>2016_4_5_f9_2</v>
      </c>
      <c r="B1835" s="23" t="s">
        <v>75</v>
      </c>
      <c r="C1835" s="23">
        <v>5</v>
      </c>
      <c r="D1835" s="23" t="s">
        <v>5</v>
      </c>
      <c r="E1835" s="23">
        <v>1.7888477687720058E-2</v>
      </c>
      <c r="F1835" s="23">
        <v>0.85936330117530813</v>
      </c>
      <c r="G1835" s="23">
        <v>2.7752114302215141</v>
      </c>
      <c r="H1835" s="23">
        <v>0.55070782077191094</v>
      </c>
      <c r="I1835" s="23">
        <v>0</v>
      </c>
      <c r="J1835" s="23">
        <v>293.75700934579424</v>
      </c>
      <c r="K1835" s="23">
        <v>-8.1945853102865627</v>
      </c>
      <c r="L1835" s="23"/>
    </row>
    <row r="1836" spans="1:12" x14ac:dyDescent="0.2">
      <c r="A1836" s="103" t="str">
        <f t="shared" si="97"/>
        <v>2016_4_5_f9_3</v>
      </c>
      <c r="B1836" s="23" t="s">
        <v>75</v>
      </c>
      <c r="C1836" s="23">
        <v>5</v>
      </c>
      <c r="D1836" s="23" t="s">
        <v>6</v>
      </c>
      <c r="E1836" s="23">
        <v>5.3455966414126317E-2</v>
      </c>
      <c r="F1836" s="23">
        <v>0.39914781190213</v>
      </c>
      <c r="G1836" s="23">
        <v>3.4814051040529286</v>
      </c>
      <c r="H1836" s="23">
        <v>4.1223904906848938</v>
      </c>
      <c r="I1836" s="23">
        <v>0.32496123831735674</v>
      </c>
      <c r="J1836" s="23">
        <v>266.00934579439246</v>
      </c>
      <c r="K1836" s="23">
        <v>50.901678383829143</v>
      </c>
      <c r="L1836" s="23"/>
    </row>
    <row r="1837" spans="1:12" x14ac:dyDescent="0.2">
      <c r="A1837" s="103" t="str">
        <f t="shared" si="97"/>
        <v>2016_4_5_f9_4</v>
      </c>
      <c r="B1837" s="23" t="s">
        <v>75</v>
      </c>
      <c r="C1837" s="23">
        <v>5</v>
      </c>
      <c r="D1837" s="23" t="s">
        <v>7</v>
      </c>
      <c r="E1837" s="23">
        <v>1.0988970178631114</v>
      </c>
      <c r="F1837" s="23">
        <v>9.0547765176113018</v>
      </c>
      <c r="G1837" s="23">
        <v>6.7087435083224287</v>
      </c>
      <c r="H1837" s="23">
        <v>1.8640399848812415</v>
      </c>
      <c r="I1837" s="23">
        <v>0</v>
      </c>
      <c r="J1837" s="23">
        <v>229.70093457943923</v>
      </c>
      <c r="K1837" s="23">
        <v>-50.135113941086097</v>
      </c>
      <c r="L1837" s="23"/>
    </row>
    <row r="1838" spans="1:12" x14ac:dyDescent="0.2">
      <c r="A1838" s="103" t="str">
        <f t="shared" si="97"/>
        <v>2016_4_5_InEI</v>
      </c>
      <c r="B1838" s="23" t="s">
        <v>75</v>
      </c>
      <c r="C1838" s="23">
        <v>5</v>
      </c>
      <c r="D1838" s="23" t="s">
        <v>107</v>
      </c>
      <c r="E1838" s="23">
        <v>4.30170801410918E-4</v>
      </c>
      <c r="F1838" s="23">
        <v>1.5072692887559058E-2</v>
      </c>
      <c r="G1838" s="23">
        <v>5.1518987003392962E-2</v>
      </c>
      <c r="H1838" s="23">
        <v>1.3478041843358031E-2</v>
      </c>
      <c r="I1838" s="23">
        <v>2.5957475397698544E-4</v>
      </c>
      <c r="J1838" s="23">
        <v>291.25648493265732</v>
      </c>
      <c r="K1838" s="23">
        <v>-2.3970479301512646</v>
      </c>
      <c r="L1838" s="23"/>
    </row>
    <row r="1839" spans="1:12" x14ac:dyDescent="0.2">
      <c r="A1839" s="103" t="str">
        <f t="shared" si="97"/>
        <v>2016_4_5_InIN</v>
      </c>
      <c r="B1839" s="23" t="s">
        <v>75</v>
      </c>
      <c r="C1839" s="23">
        <v>5</v>
      </c>
      <c r="D1839" s="23" t="s">
        <v>113</v>
      </c>
      <c r="E1839" s="23">
        <v>0.11764128818220448</v>
      </c>
      <c r="F1839" s="23">
        <v>0.93006637084527999</v>
      </c>
      <c r="G1839" s="23">
        <v>0.95223165477445093</v>
      </c>
      <c r="H1839" s="23">
        <v>0.52449428282730604</v>
      </c>
      <c r="I1839" s="23">
        <v>2.5546202457670142E-2</v>
      </c>
      <c r="J1839" s="23">
        <v>246.70729243827228</v>
      </c>
      <c r="K1839" s="23">
        <v>-23.128114963037074</v>
      </c>
      <c r="L1839" s="23"/>
    </row>
    <row r="1840" spans="1:12" x14ac:dyDescent="0.2">
      <c r="A1840" s="103" t="str">
        <f t="shared" si="97"/>
        <v>2016_4_5_lagE</v>
      </c>
      <c r="B1840" s="23" t="s">
        <v>75</v>
      </c>
      <c r="C1840" s="23">
        <v>5</v>
      </c>
      <c r="D1840" s="23" t="s">
        <v>226</v>
      </c>
      <c r="E1840" s="23">
        <v>1.1187842223546254E-4</v>
      </c>
      <c r="F1840" s="23">
        <v>1.0288358917165496E-2</v>
      </c>
      <c r="G1840" s="23">
        <v>4.441652999938616E-2</v>
      </c>
      <c r="H1840" s="23">
        <v>2.4680366338315208E-2</v>
      </c>
      <c r="I1840" s="23">
        <v>1.1473332606429314E-3</v>
      </c>
      <c r="J1840" s="23">
        <v>292.09225681652748</v>
      </c>
      <c r="K1840" s="23">
        <v>20.414192967105173</v>
      </c>
      <c r="L1840" s="23"/>
    </row>
    <row r="1841" spans="1:12" x14ac:dyDescent="0.2">
      <c r="A1841" s="103" t="str">
        <f t="shared" si="97"/>
        <v>2016_4_5_lagI</v>
      </c>
      <c r="B1841" s="23" t="s">
        <v>75</v>
      </c>
      <c r="C1841" s="23">
        <v>5</v>
      </c>
      <c r="D1841" s="23" t="s">
        <v>227</v>
      </c>
      <c r="E1841" s="23">
        <v>8.0210546535762789E-2</v>
      </c>
      <c r="F1841" s="23">
        <v>0.68620527840532031</v>
      </c>
      <c r="G1841" s="23">
        <v>0.95679588350526723</v>
      </c>
      <c r="H1841" s="23">
        <v>0.73856055901849027</v>
      </c>
      <c r="I1841" s="23">
        <v>7.6648484377275575E-2</v>
      </c>
      <c r="J1841" s="23">
        <v>245.39180269683064</v>
      </c>
      <c r="K1841" s="23">
        <v>1.7818620598406165</v>
      </c>
      <c r="L1841" s="23"/>
    </row>
    <row r="1842" spans="1:12" x14ac:dyDescent="0.2">
      <c r="A1842" s="103" t="str">
        <f t="shared" si="97"/>
        <v>2016_4_6_f12_3</v>
      </c>
      <c r="B1842" s="23" t="s">
        <v>75</v>
      </c>
      <c r="C1842" s="23">
        <v>6</v>
      </c>
      <c r="D1842" s="23" t="s">
        <v>3</v>
      </c>
      <c r="E1842" s="23">
        <v>0</v>
      </c>
      <c r="F1842" s="23">
        <v>0.25648640732669603</v>
      </c>
      <c r="G1842" s="23">
        <v>0.4149962726577669</v>
      </c>
      <c r="H1842" s="23">
        <v>1.5799190462088282E-2</v>
      </c>
      <c r="I1842" s="23">
        <v>0</v>
      </c>
      <c r="J1842" s="23">
        <v>62.878504672897158</v>
      </c>
      <c r="K1842" s="23">
        <v>-35.020160899664766</v>
      </c>
      <c r="L1842" s="23"/>
    </row>
    <row r="1843" spans="1:12" x14ac:dyDescent="0.2">
      <c r="A1843" s="103" t="str">
        <f t="shared" si="97"/>
        <v>2016_4_6_f4_1</v>
      </c>
      <c r="B1843" s="23" t="s">
        <v>75</v>
      </c>
      <c r="C1843" s="23">
        <v>6</v>
      </c>
      <c r="D1843" s="23" t="s">
        <v>43</v>
      </c>
      <c r="E1843" s="23">
        <v>0</v>
      </c>
      <c r="F1843" s="23">
        <v>0.17356757448062279</v>
      </c>
      <c r="G1843" s="23">
        <v>0.56230049327274367</v>
      </c>
      <c r="H1843" s="23">
        <v>0.48790000501852782</v>
      </c>
      <c r="I1843" s="23">
        <v>2.9512506657644107E-2</v>
      </c>
      <c r="J1843" s="23">
        <v>91.205607476635478</v>
      </c>
      <c r="K1843" s="23">
        <v>29.790411658906912</v>
      </c>
      <c r="L1843" s="23"/>
    </row>
    <row r="1844" spans="1:12" x14ac:dyDescent="0.2">
      <c r="A1844" s="103" t="str">
        <f t="shared" si="97"/>
        <v>2016_4_6_f4_2</v>
      </c>
      <c r="B1844" s="23" t="s">
        <v>75</v>
      </c>
      <c r="C1844" s="23">
        <v>6</v>
      </c>
      <c r="D1844" s="23" t="s">
        <v>44</v>
      </c>
      <c r="E1844" s="23">
        <v>0</v>
      </c>
      <c r="F1844" s="23">
        <v>0.12938655572857427</v>
      </c>
      <c r="G1844" s="23">
        <v>0.6816002273083569</v>
      </c>
      <c r="H1844" s="23">
        <v>0.28593933617693551</v>
      </c>
      <c r="I1844" s="23">
        <v>2.6246081619689325E-2</v>
      </c>
      <c r="J1844" s="23">
        <v>93.990654205607413</v>
      </c>
      <c r="K1844" s="23">
        <v>18.612011900988858</v>
      </c>
      <c r="L1844" s="23"/>
    </row>
    <row r="1845" spans="1:12" x14ac:dyDescent="0.2">
      <c r="A1845" s="103" t="str">
        <f t="shared" si="97"/>
        <v>2016_4_6_f4_3</v>
      </c>
      <c r="B1845" s="23" t="s">
        <v>75</v>
      </c>
      <c r="C1845" s="23">
        <v>6</v>
      </c>
      <c r="D1845" s="23" t="s">
        <v>100</v>
      </c>
      <c r="E1845" s="23">
        <v>0</v>
      </c>
      <c r="F1845" s="23">
        <v>2.1963799559692729E-2</v>
      </c>
      <c r="G1845" s="23">
        <v>0.18455434771965679</v>
      </c>
      <c r="H1845" s="23">
        <v>0.5925027550834171</v>
      </c>
      <c r="I1845" s="23">
        <v>0.12617325787886768</v>
      </c>
      <c r="J1845" s="23">
        <v>85.31775700934574</v>
      </c>
      <c r="K1845" s="23">
        <v>88.941922316775717</v>
      </c>
      <c r="L1845" s="23"/>
    </row>
    <row r="1846" spans="1:12" x14ac:dyDescent="0.2">
      <c r="A1846" s="103" t="str">
        <f t="shared" si="97"/>
        <v>2016_4_6_f4_4</v>
      </c>
      <c r="B1846" s="23" t="s">
        <v>75</v>
      </c>
      <c r="C1846" s="23">
        <v>6</v>
      </c>
      <c r="D1846" s="23" t="s">
        <v>102</v>
      </c>
      <c r="E1846" s="23">
        <v>4.064693430385858E-2</v>
      </c>
      <c r="F1846" s="23">
        <v>0.18417969109280916</v>
      </c>
      <c r="G1846" s="23">
        <v>0.2146313553189326</v>
      </c>
      <c r="H1846" s="23">
        <v>4.5020996539970118E-2</v>
      </c>
      <c r="I1846" s="23">
        <v>0</v>
      </c>
      <c r="J1846" s="23">
        <v>75.644859813084111</v>
      </c>
      <c r="K1846" s="23">
        <v>-45.503019431174195</v>
      </c>
      <c r="L1846" s="23"/>
    </row>
    <row r="1847" spans="1:12" x14ac:dyDescent="0.2">
      <c r="A1847" s="103" t="str">
        <f t="shared" si="97"/>
        <v>2016_4_6_f60_1</v>
      </c>
      <c r="B1847" s="23" t="s">
        <v>75</v>
      </c>
      <c r="C1847" s="23">
        <v>6</v>
      </c>
      <c r="D1847" s="23" t="s">
        <v>109</v>
      </c>
      <c r="E1847" s="23">
        <v>0</v>
      </c>
      <c r="F1847" s="23">
        <v>0.19612576660288444</v>
      </c>
      <c r="G1847" s="23">
        <v>0.47324419147205204</v>
      </c>
      <c r="H1847" s="23">
        <v>1.8764939883382133E-2</v>
      </c>
      <c r="I1847" s="23">
        <v>8.5302751176756888E-4</v>
      </c>
      <c r="J1847" s="23">
        <v>63.102803738317689</v>
      </c>
      <c r="K1847" s="23">
        <v>-25.494608134985903</v>
      </c>
      <c r="L1847" s="23"/>
    </row>
    <row r="1848" spans="1:12" x14ac:dyDescent="0.2">
      <c r="A1848" s="103" t="str">
        <f t="shared" si="97"/>
        <v>2016_4_6_f61_1</v>
      </c>
      <c r="B1848" s="23" t="s">
        <v>75</v>
      </c>
      <c r="C1848" s="23">
        <v>6</v>
      </c>
      <c r="D1848" s="23" t="s">
        <v>110</v>
      </c>
      <c r="E1848" s="23">
        <v>5.8020837924898365E-2</v>
      </c>
      <c r="F1848" s="23">
        <v>0.19897445117276219</v>
      </c>
      <c r="G1848" s="23">
        <v>0.12584457319530232</v>
      </c>
      <c r="H1848" s="23">
        <v>4.3325863037794472E-3</v>
      </c>
      <c r="I1848" s="23">
        <v>0</v>
      </c>
      <c r="J1848" s="23">
        <v>55.869158878504649</v>
      </c>
      <c r="K1848" s="23">
        <v>-80.244227564438731</v>
      </c>
      <c r="L1848" s="23"/>
    </row>
    <row r="1849" spans="1:12" x14ac:dyDescent="0.2">
      <c r="A1849" s="103" t="str">
        <f t="shared" si="97"/>
        <v>2016_4_6_f61_2</v>
      </c>
      <c r="B1849" s="23" t="s">
        <v>75</v>
      </c>
      <c r="C1849" s="23">
        <v>6</v>
      </c>
      <c r="D1849" s="23" t="s">
        <v>111</v>
      </c>
      <c r="E1849" s="23">
        <v>2.3384095940946602E-2</v>
      </c>
      <c r="F1849" s="23">
        <v>0.1773054457725611</v>
      </c>
      <c r="G1849" s="23">
        <v>0.17242638369089988</v>
      </c>
      <c r="H1849" s="23">
        <v>0</v>
      </c>
      <c r="I1849" s="23">
        <v>0</v>
      </c>
      <c r="J1849" s="23">
        <v>56.869158878504628</v>
      </c>
      <c r="K1849" s="23">
        <v>-60.05469678400582</v>
      </c>
      <c r="L1849" s="23"/>
    </row>
    <row r="1850" spans="1:12" x14ac:dyDescent="0.2">
      <c r="A1850" s="103" t="str">
        <f t="shared" si="97"/>
        <v>2016_4_6_f9_1</v>
      </c>
      <c r="B1850" s="23" t="s">
        <v>75</v>
      </c>
      <c r="C1850" s="23">
        <v>6</v>
      </c>
      <c r="D1850" s="23" t="s">
        <v>4</v>
      </c>
      <c r="E1850" s="23">
        <v>0</v>
      </c>
      <c r="F1850" s="23">
        <v>0.22642594999927146</v>
      </c>
      <c r="G1850" s="23">
        <v>0.64098745206091479</v>
      </c>
      <c r="H1850" s="23">
        <v>0.37090095530110351</v>
      </c>
      <c r="I1850" s="23">
        <v>0</v>
      </c>
      <c r="J1850" s="23">
        <v>92.205607476635493</v>
      </c>
      <c r="K1850" s="23">
        <v>11.667070194493443</v>
      </c>
      <c r="L1850" s="23"/>
    </row>
    <row r="1851" spans="1:12" x14ac:dyDescent="0.2">
      <c r="A1851" s="103" t="str">
        <f t="shared" si="97"/>
        <v>2016_4_6_f9_2</v>
      </c>
      <c r="B1851" s="23" t="s">
        <v>75</v>
      </c>
      <c r="C1851" s="23">
        <v>6</v>
      </c>
      <c r="D1851" s="23" t="s">
        <v>5</v>
      </c>
      <c r="E1851" s="23">
        <v>0</v>
      </c>
      <c r="F1851" s="23">
        <v>0.26670997869060797</v>
      </c>
      <c r="G1851" s="23">
        <v>0.66777375952969509</v>
      </c>
      <c r="H1851" s="23">
        <v>0.18568624700884981</v>
      </c>
      <c r="I1851" s="23">
        <v>0</v>
      </c>
      <c r="J1851" s="23">
        <v>93.654205607476584</v>
      </c>
      <c r="K1851" s="23">
        <v>-7.2331639617341796</v>
      </c>
      <c r="L1851" s="23"/>
    </row>
    <row r="1852" spans="1:12" x14ac:dyDescent="0.2">
      <c r="A1852" s="103" t="str">
        <f t="shared" si="97"/>
        <v>2016_4_6_f9_3</v>
      </c>
      <c r="B1852" s="23" t="s">
        <v>75</v>
      </c>
      <c r="C1852" s="23">
        <v>6</v>
      </c>
      <c r="D1852" s="23" t="s">
        <v>6</v>
      </c>
      <c r="E1852" s="23">
        <v>0</v>
      </c>
      <c r="F1852" s="23">
        <v>7.5643678027208866E-2</v>
      </c>
      <c r="G1852" s="23">
        <v>0.34336077323567998</v>
      </c>
      <c r="H1852" s="23">
        <v>0.42428291689012343</v>
      </c>
      <c r="I1852" s="23">
        <v>8.9920290981095594E-2</v>
      </c>
      <c r="J1852" s="23">
        <v>86.205607476635493</v>
      </c>
      <c r="K1852" s="23">
        <v>56.63046328996748</v>
      </c>
      <c r="L1852" s="23"/>
    </row>
    <row r="1853" spans="1:12" x14ac:dyDescent="0.2">
      <c r="A1853" s="103" t="str">
        <f t="shared" si="97"/>
        <v>2016_4_6_f9_4</v>
      </c>
      <c r="B1853" s="23" t="s">
        <v>75</v>
      </c>
      <c r="C1853" s="23">
        <v>6</v>
      </c>
      <c r="D1853" s="23" t="s">
        <v>7</v>
      </c>
      <c r="E1853" s="23">
        <v>3.5744791473242478E-2</v>
      </c>
      <c r="F1853" s="23">
        <v>0.22291404694381378</v>
      </c>
      <c r="G1853" s="23">
        <v>0.18501996918633237</v>
      </c>
      <c r="H1853" s="23">
        <v>1.1765108085585499E-2</v>
      </c>
      <c r="I1853" s="23">
        <v>0</v>
      </c>
      <c r="J1853" s="23">
        <v>76.420560747663529</v>
      </c>
      <c r="K1853" s="23">
        <v>-62.057810428129436</v>
      </c>
      <c r="L1853" s="23"/>
    </row>
    <row r="1854" spans="1:12" x14ac:dyDescent="0.2">
      <c r="A1854" s="103" t="str">
        <f t="shared" si="97"/>
        <v>2016_4_6_InEI</v>
      </c>
      <c r="B1854" s="23" t="s">
        <v>75</v>
      </c>
      <c r="C1854" s="23">
        <v>6</v>
      </c>
      <c r="D1854" s="23" t="s">
        <v>107</v>
      </c>
      <c r="E1854" s="23">
        <v>0</v>
      </c>
      <c r="F1854" s="23">
        <v>1.0265144848213769E-2</v>
      </c>
      <c r="G1854" s="23">
        <v>2.2589284971181435E-2</v>
      </c>
      <c r="H1854" s="23">
        <v>8.2260864409351934E-3</v>
      </c>
      <c r="I1854" s="23">
        <v>0</v>
      </c>
      <c r="J1854" s="23">
        <v>92.89230081784622</v>
      </c>
      <c r="K1854" s="23">
        <v>-4.9635656824683148</v>
      </c>
      <c r="L1854" s="23"/>
    </row>
    <row r="1855" spans="1:12" x14ac:dyDescent="0.2">
      <c r="A1855" s="103" t="str">
        <f t="shared" si="97"/>
        <v>2016_4_6_InIN</v>
      </c>
      <c r="B1855" s="23" t="s">
        <v>75</v>
      </c>
      <c r="C1855" s="23">
        <v>6</v>
      </c>
      <c r="D1855" s="23" t="s">
        <v>113</v>
      </c>
      <c r="E1855" s="23">
        <v>4.9586424684339549E-4</v>
      </c>
      <c r="F1855" s="23">
        <v>4.5910877479652676E-3</v>
      </c>
      <c r="G1855" s="23">
        <v>7.1647319003406576E-3</v>
      </c>
      <c r="H1855" s="23">
        <v>6.0484547635221214E-3</v>
      </c>
      <c r="I1855" s="23">
        <v>1.1793369860702229E-3</v>
      </c>
      <c r="J1855" s="23">
        <v>82.056651848950921</v>
      </c>
      <c r="K1855" s="23">
        <v>14.498914372846119</v>
      </c>
      <c r="L1855" s="23"/>
    </row>
    <row r="1856" spans="1:12" x14ac:dyDescent="0.2">
      <c r="A1856" s="103" t="str">
        <f t="shared" si="97"/>
        <v>2016_4_6_lagE</v>
      </c>
      <c r="B1856" s="23" t="s">
        <v>75</v>
      </c>
      <c r="C1856" s="23">
        <v>6</v>
      </c>
      <c r="D1856" s="23" t="s">
        <v>226</v>
      </c>
      <c r="E1856" s="23">
        <v>0</v>
      </c>
      <c r="F1856" s="23">
        <v>6.6063388683777072E-3</v>
      </c>
      <c r="G1856" s="23">
        <v>2.2166049962950331E-2</v>
      </c>
      <c r="H1856" s="23">
        <v>1.2008749038375267E-2</v>
      </c>
      <c r="I1856" s="23">
        <v>8.7850025421337013E-4</v>
      </c>
      <c r="J1856" s="23">
        <v>92.623282126219806</v>
      </c>
      <c r="K1856" s="23">
        <v>17.185484562128504</v>
      </c>
      <c r="L1856" s="23"/>
    </row>
    <row r="1857" spans="1:12" x14ac:dyDescent="0.2">
      <c r="A1857" s="103" t="str">
        <f t="shared" si="97"/>
        <v>2016_4_6_lagI</v>
      </c>
      <c r="B1857" s="23" t="s">
        <v>75</v>
      </c>
      <c r="C1857" s="23">
        <v>6</v>
      </c>
      <c r="D1857" s="23" t="s">
        <v>227</v>
      </c>
      <c r="E1857" s="23">
        <v>7.7232311915007609E-4</v>
      </c>
      <c r="F1857" s="23">
        <v>3.2560097485869501E-3</v>
      </c>
      <c r="G1857" s="23">
        <v>5.3004797149664006E-3</v>
      </c>
      <c r="H1857" s="23">
        <v>9.6533298117241154E-3</v>
      </c>
      <c r="I1857" s="23">
        <v>1.1525316252291651E-3</v>
      </c>
      <c r="J1857" s="23">
        <v>81.70302388311066</v>
      </c>
      <c r="K1857" s="23">
        <v>35.549306973172357</v>
      </c>
      <c r="L1857" s="23"/>
    </row>
    <row r="1858" spans="1:12" x14ac:dyDescent="0.2">
      <c r="A1858" s="103" t="str">
        <f t="shared" si="97"/>
        <v>2016_4_7_f12_3</v>
      </c>
      <c r="B1858" s="23" t="s">
        <v>75</v>
      </c>
      <c r="C1858" s="23">
        <v>7</v>
      </c>
      <c r="D1858" s="23" t="s">
        <v>3</v>
      </c>
      <c r="E1858" s="23">
        <v>0</v>
      </c>
      <c r="F1858" s="23">
        <v>9.1457639398767374E-2</v>
      </c>
      <c r="G1858" s="23">
        <v>8.0017179260666649E-2</v>
      </c>
      <c r="H1858" s="23">
        <v>1.3663095623301105E-2</v>
      </c>
      <c r="I1858" s="23">
        <v>0</v>
      </c>
      <c r="J1858" s="23">
        <v>74.476635514018639</v>
      </c>
      <c r="K1858" s="23">
        <v>-42.01977972845777</v>
      </c>
      <c r="L1858" s="23"/>
    </row>
    <row r="1859" spans="1:12" x14ac:dyDescent="0.2">
      <c r="A1859" s="103" t="str">
        <f t="shared" ref="A1859:A1922" si="98">CONCATENATE(B1859,"_",C1859,"_",D1859)</f>
        <v>2016_4_7_f4_1</v>
      </c>
      <c r="B1859" s="23" t="s">
        <v>75</v>
      </c>
      <c r="C1859" s="23">
        <v>7</v>
      </c>
      <c r="D1859" s="23" t="s">
        <v>43</v>
      </c>
      <c r="E1859" s="23">
        <v>3.2080374155551705E-2</v>
      </c>
      <c r="F1859" s="23">
        <v>8.197522789783572E-2</v>
      </c>
      <c r="G1859" s="23">
        <v>0.26022848872692872</v>
      </c>
      <c r="H1859" s="23">
        <v>0.10748165404210051</v>
      </c>
      <c r="I1859" s="23">
        <v>3.7901219178547896E-3</v>
      </c>
      <c r="J1859" s="23">
        <v>92.962616822429837</v>
      </c>
      <c r="K1859" s="23">
        <v>-6.3996916646773583</v>
      </c>
      <c r="L1859" s="23"/>
    </row>
    <row r="1860" spans="1:12" x14ac:dyDescent="0.2">
      <c r="A1860" s="103" t="str">
        <f t="shared" si="98"/>
        <v>2016_4_7_f4_2</v>
      </c>
      <c r="B1860" s="23" t="s">
        <v>75</v>
      </c>
      <c r="C1860" s="23">
        <v>7</v>
      </c>
      <c r="D1860" s="23" t="s">
        <v>44</v>
      </c>
      <c r="E1860" s="23">
        <v>4.9452788146939416E-2</v>
      </c>
      <c r="F1860" s="23">
        <v>0.30483064118446951</v>
      </c>
      <c r="G1860" s="23">
        <v>0.37765231894082951</v>
      </c>
      <c r="H1860" s="23">
        <v>0.15703336904000928</v>
      </c>
      <c r="I1860" s="23">
        <v>1.592036919799232E-3</v>
      </c>
      <c r="J1860" s="23">
        <v>100.7289719626168</v>
      </c>
      <c r="K1860" s="23">
        <v>-27.34441912736839</v>
      </c>
      <c r="L1860" s="23"/>
    </row>
    <row r="1861" spans="1:12" x14ac:dyDescent="0.2">
      <c r="A1861" s="103" t="str">
        <f t="shared" si="98"/>
        <v>2016_4_7_f4_3</v>
      </c>
      <c r="B1861" s="23" t="s">
        <v>75</v>
      </c>
      <c r="C1861" s="23">
        <v>7</v>
      </c>
      <c r="D1861" s="23" t="s">
        <v>100</v>
      </c>
      <c r="E1861" s="23">
        <v>1.2280888805570486E-2</v>
      </c>
      <c r="F1861" s="23">
        <v>2.0466168523174798E-2</v>
      </c>
      <c r="G1861" s="23">
        <v>0.11196624825926731</v>
      </c>
      <c r="H1861" s="23">
        <v>5.8291310902815571E-2</v>
      </c>
      <c r="I1861" s="23">
        <v>1.3813531591621823E-2</v>
      </c>
      <c r="J1861" s="23">
        <v>84.214953271028008</v>
      </c>
      <c r="K1861" s="23">
        <v>18.859319809425706</v>
      </c>
      <c r="L1861" s="23"/>
    </row>
    <row r="1862" spans="1:12" x14ac:dyDescent="0.2">
      <c r="A1862" s="103" t="str">
        <f t="shared" si="98"/>
        <v>2016_4_7_f4_4</v>
      </c>
      <c r="B1862" s="23" t="s">
        <v>75</v>
      </c>
      <c r="C1862" s="23">
        <v>7</v>
      </c>
      <c r="D1862" s="23" t="s">
        <v>102</v>
      </c>
      <c r="E1862" s="23">
        <v>2.8224458721729118E-3</v>
      </c>
      <c r="F1862" s="23">
        <v>1.4236657157860854E-2</v>
      </c>
      <c r="G1862" s="23">
        <v>2.0433230864063422E-2</v>
      </c>
      <c r="H1862" s="23">
        <v>4.3431722111947528E-3</v>
      </c>
      <c r="I1862" s="23">
        <v>0</v>
      </c>
      <c r="J1862" s="23">
        <v>75.70093457943922</v>
      </c>
      <c r="K1862" s="23">
        <v>-37.14160084953869</v>
      </c>
      <c r="L1862" s="23"/>
    </row>
    <row r="1863" spans="1:12" x14ac:dyDescent="0.2">
      <c r="A1863" s="103" t="str">
        <f t="shared" si="98"/>
        <v>2016_4_7_f60_1</v>
      </c>
      <c r="B1863" s="23" t="s">
        <v>75</v>
      </c>
      <c r="C1863" s="23">
        <v>7</v>
      </c>
      <c r="D1863" s="23" t="s">
        <v>109</v>
      </c>
      <c r="E1863" s="23">
        <v>4.9563922930314958E-4</v>
      </c>
      <c r="F1863" s="23">
        <v>7.6318500803932959E-2</v>
      </c>
      <c r="G1863" s="23">
        <v>9.1940715401753789E-2</v>
      </c>
      <c r="H1863" s="23">
        <v>1.6830647914333932E-2</v>
      </c>
      <c r="I1863" s="23">
        <v>4.4758906658876865E-4</v>
      </c>
      <c r="J1863" s="23">
        <v>74.981308411214883</v>
      </c>
      <c r="K1863" s="23">
        <v>-32.028685026541652</v>
      </c>
      <c r="L1863" s="23"/>
    </row>
    <row r="1864" spans="1:12" x14ac:dyDescent="0.2">
      <c r="A1864" s="103" t="str">
        <f t="shared" si="98"/>
        <v>2016_4_7_f61_1</v>
      </c>
      <c r="B1864" s="23" t="s">
        <v>75</v>
      </c>
      <c r="C1864" s="23">
        <v>7</v>
      </c>
      <c r="D1864" s="23" t="s">
        <v>110</v>
      </c>
      <c r="E1864" s="23">
        <v>5.5792938262640883E-4</v>
      </c>
      <c r="F1864" s="23">
        <v>1.8793629990951632E-2</v>
      </c>
      <c r="G1864" s="23">
        <v>1.1482412295757059E-2</v>
      </c>
      <c r="H1864" s="23">
        <v>1.3969926998888305E-4</v>
      </c>
      <c r="I1864" s="23">
        <v>0</v>
      </c>
      <c r="J1864" s="23">
        <v>65.205607476635464</v>
      </c>
      <c r="K1864" s="23">
        <v>-63.827724924642247</v>
      </c>
      <c r="L1864" s="23"/>
    </row>
    <row r="1865" spans="1:12" x14ac:dyDescent="0.2">
      <c r="A1865" s="103" t="str">
        <f t="shared" si="98"/>
        <v>2016_4_7_f61_2</v>
      </c>
      <c r="B1865" s="23" t="s">
        <v>75</v>
      </c>
      <c r="C1865" s="23">
        <v>7</v>
      </c>
      <c r="D1865" s="23" t="s">
        <v>111</v>
      </c>
      <c r="E1865" s="23">
        <v>2.3254288420509724E-4</v>
      </c>
      <c r="F1865" s="23">
        <v>2.0183681112207474E-2</v>
      </c>
      <c r="G1865" s="23">
        <v>1.0520309497224926E-2</v>
      </c>
      <c r="H1865" s="23">
        <v>3.7137445686485683E-5</v>
      </c>
      <c r="I1865" s="23">
        <v>0</v>
      </c>
      <c r="J1865" s="23">
        <v>65.205607476635478</v>
      </c>
      <c r="K1865" s="23">
        <v>-66.545646059546598</v>
      </c>
      <c r="L1865" s="23"/>
    </row>
    <row r="1866" spans="1:12" x14ac:dyDescent="0.2">
      <c r="A1866" s="103" t="str">
        <f t="shared" si="98"/>
        <v>2016_4_7_f9_1</v>
      </c>
      <c r="B1866" s="23" t="s">
        <v>75</v>
      </c>
      <c r="C1866" s="23">
        <v>7</v>
      </c>
      <c r="D1866" s="23" t="s">
        <v>4</v>
      </c>
      <c r="E1866" s="23">
        <v>1.358046076563312E-2</v>
      </c>
      <c r="F1866" s="23">
        <v>0.13493915439420695</v>
      </c>
      <c r="G1866" s="23">
        <v>0.27289525360565026</v>
      </c>
      <c r="H1866" s="23">
        <v>4.8274031059832155E-2</v>
      </c>
      <c r="I1866" s="23">
        <v>2.8061666377966394E-3</v>
      </c>
      <c r="J1866" s="23">
        <v>91.962616822429823</v>
      </c>
      <c r="K1866" s="23">
        <v>-22.902611957429702</v>
      </c>
      <c r="L1866" s="23"/>
    </row>
    <row r="1867" spans="1:12" x14ac:dyDescent="0.2">
      <c r="A1867" s="103" t="str">
        <f t="shared" si="98"/>
        <v>2016_4_7_f9_2</v>
      </c>
      <c r="B1867" s="23" t="s">
        <v>75</v>
      </c>
      <c r="C1867" s="23">
        <v>7</v>
      </c>
      <c r="D1867" s="23" t="s">
        <v>5</v>
      </c>
      <c r="E1867" s="23">
        <v>1.5825313260985251E-2</v>
      </c>
      <c r="F1867" s="23">
        <v>0.28628762698595944</v>
      </c>
      <c r="G1867" s="23">
        <v>0.42680916990961937</v>
      </c>
      <c r="H1867" s="23">
        <v>0.12482546346410139</v>
      </c>
      <c r="I1867" s="23">
        <v>0</v>
      </c>
      <c r="J1867" s="23">
        <v>96.971962616822339</v>
      </c>
      <c r="K1867" s="23">
        <v>-22.61942475863853</v>
      </c>
      <c r="L1867" s="23"/>
    </row>
    <row r="1868" spans="1:12" x14ac:dyDescent="0.2">
      <c r="A1868" s="103" t="str">
        <f t="shared" si="98"/>
        <v>2016_4_7_f9_3</v>
      </c>
      <c r="B1868" s="23" t="s">
        <v>75</v>
      </c>
      <c r="C1868" s="23">
        <v>7</v>
      </c>
      <c r="D1868" s="23" t="s">
        <v>6</v>
      </c>
      <c r="E1868" s="23">
        <v>0</v>
      </c>
      <c r="F1868" s="23">
        <v>6.1100891371011566E-2</v>
      </c>
      <c r="G1868" s="23">
        <v>0.11676341315986657</v>
      </c>
      <c r="H1868" s="23">
        <v>5.3403684390695101E-2</v>
      </c>
      <c r="I1868" s="23">
        <v>1.7903562663550746E-3</v>
      </c>
      <c r="J1868" s="23">
        <v>84.962616822429851</v>
      </c>
      <c r="K1868" s="23">
        <v>-1.7662935194562333</v>
      </c>
      <c r="L1868" s="23"/>
    </row>
    <row r="1869" spans="1:12" x14ac:dyDescent="0.2">
      <c r="A1869" s="103" t="str">
        <f t="shared" si="98"/>
        <v>2016_4_7_f9_4</v>
      </c>
      <c r="B1869" s="23" t="s">
        <v>75</v>
      </c>
      <c r="C1869" s="23">
        <v>7</v>
      </c>
      <c r="D1869" s="23" t="s">
        <v>7</v>
      </c>
      <c r="E1869" s="23">
        <v>2.4696401381512981E-3</v>
      </c>
      <c r="F1869" s="23">
        <v>1.9250212325536423E-2</v>
      </c>
      <c r="G1869" s="23">
        <v>1.5050036634181221E-2</v>
      </c>
      <c r="H1869" s="23">
        <v>2.9107774602776843E-3</v>
      </c>
      <c r="I1869" s="23">
        <v>0</v>
      </c>
      <c r="J1869" s="23">
        <v>74.196261682242948</v>
      </c>
      <c r="K1869" s="23">
        <v>-53.624893398351226</v>
      </c>
      <c r="L1869" s="23"/>
    </row>
    <row r="1870" spans="1:12" x14ac:dyDescent="0.2">
      <c r="A1870" s="103" t="str">
        <f t="shared" si="98"/>
        <v>2016_4_7_InEI</v>
      </c>
      <c r="B1870" s="23" t="s">
        <v>75</v>
      </c>
      <c r="C1870" s="23">
        <v>7</v>
      </c>
      <c r="D1870" s="23" t="s">
        <v>107</v>
      </c>
      <c r="E1870" s="23">
        <v>2.579817754678256E-4</v>
      </c>
      <c r="F1870" s="23">
        <v>6.3161471994396335E-3</v>
      </c>
      <c r="G1870" s="23">
        <v>8.339764764932053E-3</v>
      </c>
      <c r="H1870" s="23">
        <v>2.3586325522403258E-3</v>
      </c>
      <c r="I1870" s="23">
        <v>1.1132910412191561E-5</v>
      </c>
      <c r="J1870" s="23">
        <v>95.297499390609602</v>
      </c>
      <c r="K1870" s="23">
        <v>-25.753877261527947</v>
      </c>
      <c r="L1870" s="23"/>
    </row>
    <row r="1871" spans="1:12" x14ac:dyDescent="0.2">
      <c r="A1871" s="103" t="str">
        <f t="shared" si="98"/>
        <v>2016_4_7_InIN</v>
      </c>
      <c r="B1871" s="23" t="s">
        <v>75</v>
      </c>
      <c r="C1871" s="23">
        <v>7</v>
      </c>
      <c r="D1871" s="23" t="s">
        <v>113</v>
      </c>
      <c r="E1871" s="23">
        <v>4.9520506503571336E-6</v>
      </c>
      <c r="F1871" s="23">
        <v>4.4877557303070611E-4</v>
      </c>
      <c r="G1871" s="23">
        <v>5.2854929118000655E-4</v>
      </c>
      <c r="H1871" s="23">
        <v>2.2781046330387302E-4</v>
      </c>
      <c r="I1871" s="23">
        <v>6.25954163504388E-6</v>
      </c>
      <c r="J1871" s="23">
        <v>82.534876275738426</v>
      </c>
      <c r="K1871" s="23">
        <v>-17.951303546965413</v>
      </c>
      <c r="L1871" s="23"/>
    </row>
    <row r="1872" spans="1:12" x14ac:dyDescent="0.2">
      <c r="A1872" s="103" t="str">
        <f t="shared" si="98"/>
        <v>2016_4_7_lagE</v>
      </c>
      <c r="B1872" s="23" t="s">
        <v>75</v>
      </c>
      <c r="C1872" s="23">
        <v>7</v>
      </c>
      <c r="D1872" s="23" t="s">
        <v>226</v>
      </c>
      <c r="E1872" s="23">
        <v>1.4848265923379132E-3</v>
      </c>
      <c r="F1872" s="23">
        <v>5.9880498917017286E-3</v>
      </c>
      <c r="G1872" s="23">
        <v>7.3842703756233866E-3</v>
      </c>
      <c r="H1872" s="23">
        <v>2.9689918065434035E-3</v>
      </c>
      <c r="I1872" s="23">
        <v>3.8417738677156479E-5</v>
      </c>
      <c r="J1872" s="23">
        <v>98.181354927883248</v>
      </c>
      <c r="K1872" s="23">
        <v>-33.092765689181753</v>
      </c>
      <c r="L1872" s="23"/>
    </row>
    <row r="1873" spans="1:12" x14ac:dyDescent="0.2">
      <c r="A1873" s="103" t="str">
        <f t="shared" si="98"/>
        <v>2016_4_7_lagI</v>
      </c>
      <c r="B1873" s="23" t="s">
        <v>75</v>
      </c>
      <c r="C1873" s="23">
        <v>7</v>
      </c>
      <c r="D1873" s="23" t="s">
        <v>227</v>
      </c>
      <c r="E1873" s="23">
        <v>1.0103467018719103E-4</v>
      </c>
      <c r="F1873" s="23">
        <v>1.7912819559056701E-4</v>
      </c>
      <c r="G1873" s="23">
        <v>5.775637134697142E-4</v>
      </c>
      <c r="H1873" s="23">
        <v>1.7945785319183684E-4</v>
      </c>
      <c r="I1873" s="23">
        <v>5.1738984459077881E-5</v>
      </c>
      <c r="J1873" s="23">
        <v>82.230584539050568</v>
      </c>
      <c r="K1873" s="23">
        <v>-9.0237488082346715</v>
      </c>
      <c r="L1873" s="23"/>
    </row>
    <row r="1874" spans="1:12" x14ac:dyDescent="0.2">
      <c r="A1874" s="103" t="str">
        <f t="shared" si="98"/>
        <v>2016_4_8_f12_3</v>
      </c>
      <c r="B1874" s="23" t="s">
        <v>75</v>
      </c>
      <c r="C1874" s="23">
        <v>8</v>
      </c>
      <c r="D1874" s="23" t="s">
        <v>3</v>
      </c>
      <c r="E1874" s="23">
        <v>0</v>
      </c>
      <c r="F1874" s="23">
        <v>0.17615886736120789</v>
      </c>
      <c r="G1874" s="23">
        <v>0.28101898935513353</v>
      </c>
      <c r="H1874" s="23">
        <v>1.1390322185754314E-2</v>
      </c>
      <c r="I1874" s="23">
        <v>0</v>
      </c>
      <c r="J1874" s="23">
        <v>37.626168224299043</v>
      </c>
      <c r="K1874" s="23">
        <v>-35.164262661097375</v>
      </c>
      <c r="L1874" s="23"/>
    </row>
    <row r="1875" spans="1:12" x14ac:dyDescent="0.2">
      <c r="A1875" s="103" t="str">
        <f t="shared" si="98"/>
        <v>2016_4_8_f4_1</v>
      </c>
      <c r="B1875" s="23" t="s">
        <v>75</v>
      </c>
      <c r="C1875" s="23">
        <v>8</v>
      </c>
      <c r="D1875" s="23" t="s">
        <v>43</v>
      </c>
      <c r="E1875" s="23">
        <v>2.5532652000692879E-2</v>
      </c>
      <c r="F1875" s="23">
        <v>0.26540566705142044</v>
      </c>
      <c r="G1875" s="23">
        <v>0.43736213212974973</v>
      </c>
      <c r="H1875" s="23">
        <v>0.26804508904649582</v>
      </c>
      <c r="I1875" s="23">
        <v>6.7960583509116713E-4</v>
      </c>
      <c r="J1875" s="23">
        <v>40.401869158878483</v>
      </c>
      <c r="K1875" s="23">
        <v>-4.7207104577012089</v>
      </c>
      <c r="L1875" s="23"/>
    </row>
    <row r="1876" spans="1:12" x14ac:dyDescent="0.2">
      <c r="A1876" s="103" t="str">
        <f t="shared" si="98"/>
        <v>2016_4_8_f4_2</v>
      </c>
      <c r="B1876" s="23" t="s">
        <v>75</v>
      </c>
      <c r="C1876" s="23">
        <v>8</v>
      </c>
      <c r="D1876" s="23" t="s">
        <v>44</v>
      </c>
      <c r="E1876" s="23">
        <v>1.2492934289589478E-2</v>
      </c>
      <c r="F1876" s="23">
        <v>0.26148716363107366</v>
      </c>
      <c r="G1876" s="23">
        <v>0.29129965588532086</v>
      </c>
      <c r="H1876" s="23">
        <v>0.14662993602524108</v>
      </c>
      <c r="I1876" s="23">
        <v>5.3550996070418882E-4</v>
      </c>
      <c r="J1876" s="23">
        <v>39.663551401869142</v>
      </c>
      <c r="K1876" s="23">
        <v>-19.47828075817365</v>
      </c>
      <c r="L1876" s="23"/>
    </row>
    <row r="1877" spans="1:12" x14ac:dyDescent="0.2">
      <c r="A1877" s="103" t="str">
        <f t="shared" si="98"/>
        <v>2016_4_8_f4_3</v>
      </c>
      <c r="B1877" s="23" t="s">
        <v>75</v>
      </c>
      <c r="C1877" s="23">
        <v>8</v>
      </c>
      <c r="D1877" s="23" t="s">
        <v>100</v>
      </c>
      <c r="E1877" s="23">
        <v>0</v>
      </c>
      <c r="F1877" s="23">
        <v>5.1625457874252961E-2</v>
      </c>
      <c r="G1877" s="23">
        <v>0.24133426797898963</v>
      </c>
      <c r="H1877" s="23">
        <v>0.16730672756514184</v>
      </c>
      <c r="I1877" s="23">
        <v>6.6057823731634456E-3</v>
      </c>
      <c r="J1877" s="23">
        <v>37.439252336448568</v>
      </c>
      <c r="K1877" s="23">
        <v>27.607731742429991</v>
      </c>
      <c r="L1877" s="23"/>
    </row>
    <row r="1878" spans="1:12" x14ac:dyDescent="0.2">
      <c r="A1878" s="103" t="str">
        <f t="shared" si="98"/>
        <v>2016_4_8_f4_4</v>
      </c>
      <c r="B1878" s="23" t="s">
        <v>75</v>
      </c>
      <c r="C1878" s="23">
        <v>8</v>
      </c>
      <c r="D1878" s="23" t="s">
        <v>102</v>
      </c>
      <c r="E1878" s="23">
        <v>0</v>
      </c>
      <c r="F1878" s="23">
        <v>0.16118675310783143</v>
      </c>
      <c r="G1878" s="23">
        <v>0.17047232930571368</v>
      </c>
      <c r="H1878" s="23">
        <v>1.4601437115024382E-2</v>
      </c>
      <c r="I1878" s="23">
        <v>0</v>
      </c>
      <c r="J1878" s="23">
        <v>32.214953271028023</v>
      </c>
      <c r="K1878" s="23">
        <v>-42.333823154999479</v>
      </c>
      <c r="L1878" s="23"/>
    </row>
    <row r="1879" spans="1:12" x14ac:dyDescent="0.2">
      <c r="A1879" s="103" t="str">
        <f t="shared" si="98"/>
        <v>2016_4_8_f60_1</v>
      </c>
      <c r="B1879" s="23" t="s">
        <v>75</v>
      </c>
      <c r="C1879" s="23">
        <v>8</v>
      </c>
      <c r="D1879" s="23" t="s">
        <v>109</v>
      </c>
      <c r="E1879" s="23">
        <v>4.5350989481238195E-3</v>
      </c>
      <c r="F1879" s="23">
        <v>0.15776937811492037</v>
      </c>
      <c r="G1879" s="23">
        <v>0.22782589871287201</v>
      </c>
      <c r="H1879" s="23">
        <v>5.6374098583786829E-2</v>
      </c>
      <c r="I1879" s="23">
        <v>3.3918862210956192E-4</v>
      </c>
      <c r="J1879" s="23">
        <v>36.700934579439227</v>
      </c>
      <c r="K1879" s="23">
        <v>-24.569465627093514</v>
      </c>
      <c r="L1879" s="23"/>
    </row>
    <row r="1880" spans="1:12" x14ac:dyDescent="0.2">
      <c r="A1880" s="103" t="str">
        <f t="shared" si="98"/>
        <v>2016_4_8_f61_1</v>
      </c>
      <c r="B1880" s="23" t="s">
        <v>75</v>
      </c>
      <c r="C1880" s="23">
        <v>8</v>
      </c>
      <c r="D1880" s="23" t="s">
        <v>110</v>
      </c>
      <c r="E1880" s="23">
        <v>6.2335376124232037E-4</v>
      </c>
      <c r="F1880" s="23">
        <v>0.21657013823112595</v>
      </c>
      <c r="G1880" s="23">
        <v>0.12289822014453054</v>
      </c>
      <c r="H1880" s="23">
        <v>3.4126535954427141E-3</v>
      </c>
      <c r="I1880" s="23">
        <v>2.1613993389534666E-2</v>
      </c>
      <c r="J1880" s="23">
        <v>32.289719626168207</v>
      </c>
      <c r="K1880" s="23">
        <v>-46.882387889446022</v>
      </c>
      <c r="L1880" s="23"/>
    </row>
    <row r="1881" spans="1:12" x14ac:dyDescent="0.2">
      <c r="A1881" s="103" t="str">
        <f t="shared" si="98"/>
        <v>2016_4_8_f61_2</v>
      </c>
      <c r="B1881" s="23" t="s">
        <v>75</v>
      </c>
      <c r="C1881" s="23">
        <v>8</v>
      </c>
      <c r="D1881" s="23" t="s">
        <v>111</v>
      </c>
      <c r="E1881" s="23">
        <v>2.1925670270155823E-2</v>
      </c>
      <c r="F1881" s="23">
        <v>0.19806250127985348</v>
      </c>
      <c r="G1881" s="23">
        <v>0.12041521746751073</v>
      </c>
      <c r="H1881" s="23">
        <v>3.1009767148215545E-3</v>
      </c>
      <c r="I1881" s="23">
        <v>2.1613993389534666E-2</v>
      </c>
      <c r="J1881" s="23">
        <v>32.289719626168214</v>
      </c>
      <c r="K1881" s="23">
        <v>-53.5675277454312</v>
      </c>
      <c r="L1881" s="23"/>
    </row>
    <row r="1882" spans="1:12" x14ac:dyDescent="0.2">
      <c r="A1882" s="103" t="str">
        <f t="shared" si="98"/>
        <v>2016_4_8_f9_1</v>
      </c>
      <c r="B1882" s="23" t="s">
        <v>75</v>
      </c>
      <c r="C1882" s="23">
        <v>8</v>
      </c>
      <c r="D1882" s="23" t="s">
        <v>4</v>
      </c>
      <c r="E1882" s="23">
        <v>2.5532652000692879E-2</v>
      </c>
      <c r="F1882" s="23">
        <v>0.28443333532995202</v>
      </c>
      <c r="G1882" s="23">
        <v>0.53726289478412981</v>
      </c>
      <c r="H1882" s="23">
        <v>0.14453037099873561</v>
      </c>
      <c r="I1882" s="23">
        <v>5.2658929499393731E-3</v>
      </c>
      <c r="J1882" s="23">
        <v>40.401869158878476</v>
      </c>
      <c r="K1882" s="23">
        <v>-18.0974856196095</v>
      </c>
      <c r="L1882" s="23"/>
    </row>
    <row r="1883" spans="1:12" x14ac:dyDescent="0.2">
      <c r="A1883" s="103" t="str">
        <f t="shared" si="98"/>
        <v>2016_4_8_f9_2</v>
      </c>
      <c r="B1883" s="23" t="s">
        <v>75</v>
      </c>
      <c r="C1883" s="23">
        <v>8</v>
      </c>
      <c r="D1883" s="23" t="s">
        <v>5</v>
      </c>
      <c r="E1883" s="23">
        <v>2.4985868579178956E-2</v>
      </c>
      <c r="F1883" s="23">
        <v>0.2297394657341498</v>
      </c>
      <c r="G1883" s="23">
        <v>0.40081557264516088</v>
      </c>
      <c r="H1883" s="23">
        <v>8.3772763803620948E-2</v>
      </c>
      <c r="I1883" s="23">
        <v>0</v>
      </c>
      <c r="J1883" s="23">
        <v>40.551401869158845</v>
      </c>
      <c r="K1883" s="23">
        <v>-26.502747999628699</v>
      </c>
      <c r="L1883" s="23"/>
    </row>
    <row r="1884" spans="1:12" x14ac:dyDescent="0.2">
      <c r="A1884" s="103" t="str">
        <f t="shared" si="98"/>
        <v>2016_4_8_f9_3</v>
      </c>
      <c r="B1884" s="23" t="s">
        <v>75</v>
      </c>
      <c r="C1884" s="23">
        <v>8</v>
      </c>
      <c r="D1884" s="23" t="s">
        <v>6</v>
      </c>
      <c r="E1884" s="23">
        <v>4.5350989481238195E-3</v>
      </c>
      <c r="F1884" s="23">
        <v>6.5230754718624412E-2</v>
      </c>
      <c r="G1884" s="23">
        <v>0.2666997635741607</v>
      </c>
      <c r="H1884" s="23">
        <v>0.13324577438821492</v>
      </c>
      <c r="I1884" s="23">
        <v>1.3567544884382477E-3</v>
      </c>
      <c r="J1884" s="23">
        <v>38.401869158878483</v>
      </c>
      <c r="K1884" s="23">
        <v>13.08904693692271</v>
      </c>
      <c r="L1884" s="23"/>
    </row>
    <row r="1885" spans="1:12" x14ac:dyDescent="0.2">
      <c r="A1885" s="103" t="str">
        <f t="shared" si="98"/>
        <v>2016_4_8_f9_4</v>
      </c>
      <c r="B1885" s="23" t="s">
        <v>75</v>
      </c>
      <c r="C1885" s="23">
        <v>8</v>
      </c>
      <c r="D1885" s="23" t="s">
        <v>7</v>
      </c>
      <c r="E1885" s="23">
        <v>2.1613993389534666E-2</v>
      </c>
      <c r="F1885" s="23">
        <v>0.11430072792864335</v>
      </c>
      <c r="G1885" s="23">
        <v>0.17875658278578732</v>
      </c>
      <c r="H1885" s="23">
        <v>3.4345369220832075E-2</v>
      </c>
      <c r="I1885" s="23">
        <v>0</v>
      </c>
      <c r="J1885" s="23">
        <v>33.140186915887838</v>
      </c>
      <c r="K1885" s="23">
        <v>-35.29440135722264</v>
      </c>
      <c r="L1885" s="23"/>
    </row>
    <row r="1886" spans="1:12" x14ac:dyDescent="0.2">
      <c r="A1886" s="103" t="str">
        <f t="shared" si="98"/>
        <v>2016_4_8_InEI</v>
      </c>
      <c r="B1886" s="23" t="s">
        <v>75</v>
      </c>
      <c r="C1886" s="23">
        <v>8</v>
      </c>
      <c r="D1886" s="23" t="s">
        <v>107</v>
      </c>
      <c r="E1886" s="23">
        <v>9.6049818178366067E-4</v>
      </c>
      <c r="F1886" s="23">
        <v>1.3229773409278686E-2</v>
      </c>
      <c r="G1886" s="23">
        <v>2.4807806111687546E-2</v>
      </c>
      <c r="H1886" s="23">
        <v>4.9346098489109619E-3</v>
      </c>
      <c r="I1886" s="23">
        <v>3.6048151445035465E-5</v>
      </c>
      <c r="J1886" s="23">
        <v>40.472351253596216</v>
      </c>
      <c r="K1886" s="23">
        <v>-23.071083256843366</v>
      </c>
      <c r="L1886" s="23"/>
    </row>
    <row r="1887" spans="1:12" x14ac:dyDescent="0.2">
      <c r="A1887" s="103" t="str">
        <f t="shared" si="98"/>
        <v>2016_4_8_InIN</v>
      </c>
      <c r="B1887" s="23" t="s">
        <v>75</v>
      </c>
      <c r="C1887" s="23">
        <v>8</v>
      </c>
      <c r="D1887" s="23" t="s">
        <v>113</v>
      </c>
      <c r="E1887" s="23">
        <v>4.9363710932259352E-4</v>
      </c>
      <c r="F1887" s="23">
        <v>3.2145289435537767E-3</v>
      </c>
      <c r="G1887" s="23">
        <v>8.4743117462234702E-3</v>
      </c>
      <c r="H1887" s="23">
        <v>2.8770300711921221E-3</v>
      </c>
      <c r="I1887" s="23">
        <v>2.0845396979247958E-5</v>
      </c>
      <c r="J1887" s="23">
        <v>35.795480438265933</v>
      </c>
      <c r="K1887" s="23">
        <v>-8.5083039787470405</v>
      </c>
      <c r="L1887" s="23"/>
    </row>
    <row r="1888" spans="1:12" x14ac:dyDescent="0.2">
      <c r="A1888" s="103" t="str">
        <f t="shared" si="98"/>
        <v>2016_4_8_lagE</v>
      </c>
      <c r="B1888" s="23" t="s">
        <v>75</v>
      </c>
      <c r="C1888" s="23">
        <v>8</v>
      </c>
      <c r="D1888" s="23" t="s">
        <v>226</v>
      </c>
      <c r="E1888" s="23">
        <v>7.2297260635985469E-4</v>
      </c>
      <c r="F1888" s="23">
        <v>1.4635484770254972E-2</v>
      </c>
      <c r="G1888" s="23">
        <v>1.6983520761242946E-2</v>
      </c>
      <c r="H1888" s="23">
        <v>1.0753870479617022E-2</v>
      </c>
      <c r="I1888" s="23">
        <v>2.6782354583002587E-5</v>
      </c>
      <c r="J1888" s="23">
        <v>40.064987347946214</v>
      </c>
      <c r="K1888" s="23">
        <v>-12.23022500090277</v>
      </c>
      <c r="L1888" s="23"/>
    </row>
    <row r="1889" spans="1:12" x14ac:dyDescent="0.2">
      <c r="A1889" s="103" t="str">
        <f t="shared" si="98"/>
        <v>2016_4_8_lagI</v>
      </c>
      <c r="B1889" s="23" t="s">
        <v>75</v>
      </c>
      <c r="C1889" s="23">
        <v>8</v>
      </c>
      <c r="D1889" s="23" t="s">
        <v>227</v>
      </c>
      <c r="E1889" s="23">
        <v>0</v>
      </c>
      <c r="F1889" s="23">
        <v>4.1295515967540919E-3</v>
      </c>
      <c r="G1889" s="23">
        <v>7.8172190582203004E-3</v>
      </c>
      <c r="H1889" s="23">
        <v>3.0514503627474322E-3</v>
      </c>
      <c r="I1889" s="23">
        <v>6.5914013940492633E-5</v>
      </c>
      <c r="J1889" s="23">
        <v>34.85047812336073</v>
      </c>
      <c r="K1889" s="23">
        <v>-6.2816298721218633</v>
      </c>
      <c r="L1889" s="23"/>
    </row>
    <row r="1890" spans="1:12" x14ac:dyDescent="0.2">
      <c r="A1890" s="103" t="str">
        <f t="shared" si="98"/>
        <v>2017_2_1_f12_3</v>
      </c>
      <c r="B1890" s="23" t="s">
        <v>76</v>
      </c>
      <c r="C1890" s="23">
        <v>1</v>
      </c>
      <c r="D1890" s="23" t="s">
        <v>3</v>
      </c>
      <c r="E1890" s="23">
        <v>1.3813726107202587E-3</v>
      </c>
      <c r="F1890" s="23">
        <v>0.65280492057908679</v>
      </c>
      <c r="G1890" s="23">
        <v>0.84042951980084868</v>
      </c>
      <c r="H1890" s="23">
        <v>7.6121318495770057E-2</v>
      </c>
      <c r="I1890" s="23">
        <v>0</v>
      </c>
      <c r="J1890" s="23">
        <v>58.05999999999996</v>
      </c>
      <c r="K1890" s="23">
        <v>-36.890090371545071</v>
      </c>
      <c r="L1890" s="23"/>
    </row>
    <row r="1891" spans="1:12" x14ac:dyDescent="0.2">
      <c r="A1891" s="103" t="str">
        <f t="shared" si="98"/>
        <v>2017_2_1_f4_1</v>
      </c>
      <c r="B1891" s="23" t="s">
        <v>76</v>
      </c>
      <c r="C1891" s="23">
        <v>1</v>
      </c>
      <c r="D1891" s="23" t="s">
        <v>43</v>
      </c>
      <c r="E1891" s="23">
        <v>2.2726485362896242E-2</v>
      </c>
      <c r="F1891" s="23">
        <v>0.65675385414862286</v>
      </c>
      <c r="G1891" s="23">
        <v>0.44056816213407202</v>
      </c>
      <c r="H1891" s="23">
        <v>5.3836826606617032E-2</v>
      </c>
      <c r="I1891" s="23">
        <v>0</v>
      </c>
      <c r="J1891" s="23">
        <v>55.319999999999972</v>
      </c>
      <c r="K1891" s="23">
        <v>-55.232822377391258</v>
      </c>
      <c r="L1891" s="23"/>
    </row>
    <row r="1892" spans="1:12" x14ac:dyDescent="0.2">
      <c r="A1892" s="103" t="str">
        <f t="shared" si="98"/>
        <v>2017_2_1_f4_2</v>
      </c>
      <c r="B1892" s="23" t="s">
        <v>76</v>
      </c>
      <c r="C1892" s="23">
        <v>1</v>
      </c>
      <c r="D1892" s="23" t="s">
        <v>44</v>
      </c>
      <c r="E1892" s="23">
        <v>0</v>
      </c>
      <c r="F1892" s="23">
        <v>0.45745599567840262</v>
      </c>
      <c r="G1892" s="23">
        <v>0.95479597026143537</v>
      </c>
      <c r="H1892" s="23">
        <v>2.4184855516848281E-2</v>
      </c>
      <c r="I1892" s="23">
        <v>0</v>
      </c>
      <c r="J1892" s="23">
        <v>58.039999999999949</v>
      </c>
      <c r="K1892" s="23">
        <v>-30.162909617018546</v>
      </c>
      <c r="L1892" s="23"/>
    </row>
    <row r="1893" spans="1:12" x14ac:dyDescent="0.2">
      <c r="A1893" s="103" t="str">
        <f t="shared" si="98"/>
        <v>2017_2_1_f4_3</v>
      </c>
      <c r="B1893" s="23" t="s">
        <v>76</v>
      </c>
      <c r="C1893" s="23">
        <v>1</v>
      </c>
      <c r="D1893" s="23" t="s">
        <v>100</v>
      </c>
      <c r="E1893" s="23">
        <v>0</v>
      </c>
      <c r="F1893" s="23">
        <v>7.6043005273911168E-2</v>
      </c>
      <c r="G1893" s="23">
        <v>0.82346823881835318</v>
      </c>
      <c r="H1893" s="23">
        <v>0.61443274724920216</v>
      </c>
      <c r="I1893" s="23">
        <v>9.6696082750418102E-3</v>
      </c>
      <c r="J1893" s="23">
        <v>54.609999999999971</v>
      </c>
      <c r="K1893" s="23">
        <v>36.605669486394341</v>
      </c>
      <c r="L1893" s="23"/>
    </row>
    <row r="1894" spans="1:12" x14ac:dyDescent="0.2">
      <c r="A1894" s="103" t="str">
        <f t="shared" si="98"/>
        <v>2017_2_1_f4_4</v>
      </c>
      <c r="B1894" s="23" t="s">
        <v>76</v>
      </c>
      <c r="C1894" s="23">
        <v>1</v>
      </c>
      <c r="D1894" s="23" t="s">
        <v>102</v>
      </c>
      <c r="E1894" s="23">
        <v>8.4164964533739381E-2</v>
      </c>
      <c r="F1894" s="23">
        <v>1.5497522932372705</v>
      </c>
      <c r="G1894" s="23">
        <v>0.91307126675827166</v>
      </c>
      <c r="H1894" s="23">
        <v>0.10049392802763027</v>
      </c>
      <c r="I1894" s="23">
        <v>1.8869536153303377E-3</v>
      </c>
      <c r="J1894" s="23">
        <v>51.429999999999986</v>
      </c>
      <c r="K1894" s="23">
        <v>-60.913151004414509</v>
      </c>
      <c r="L1894" s="23"/>
    </row>
    <row r="1895" spans="1:12" x14ac:dyDescent="0.2">
      <c r="A1895" s="103" t="str">
        <f t="shared" si="98"/>
        <v>2017_2_1_f60_1</v>
      </c>
      <c r="B1895" s="23" t="s">
        <v>76</v>
      </c>
      <c r="C1895" s="23">
        <v>1</v>
      </c>
      <c r="D1895" s="23" t="s">
        <v>109</v>
      </c>
      <c r="E1895" s="23">
        <v>0</v>
      </c>
      <c r="F1895" s="23">
        <v>0.50432690283406767</v>
      </c>
      <c r="G1895" s="23">
        <v>0.93833838224619825</v>
      </c>
      <c r="H1895" s="23">
        <v>9.1431716379924852E-2</v>
      </c>
      <c r="I1895" s="23">
        <v>0</v>
      </c>
      <c r="J1895" s="23">
        <v>57.059999999999974</v>
      </c>
      <c r="K1895" s="23">
        <v>-26.914542304765547</v>
      </c>
      <c r="L1895" s="23"/>
    </row>
    <row r="1896" spans="1:12" x14ac:dyDescent="0.2">
      <c r="A1896" s="103" t="str">
        <f t="shared" si="98"/>
        <v>2017_2_1_f61_1</v>
      </c>
      <c r="B1896" s="23" t="s">
        <v>76</v>
      </c>
      <c r="C1896" s="23">
        <v>1</v>
      </c>
      <c r="D1896" s="23" t="s">
        <v>110</v>
      </c>
      <c r="E1896" s="23">
        <v>0.52146024436439253</v>
      </c>
      <c r="F1896" s="23">
        <v>1.9577583837783634</v>
      </c>
      <c r="G1896" s="23">
        <v>0.31890927322018781</v>
      </c>
      <c r="H1896" s="23">
        <v>1.8869536153303377E-3</v>
      </c>
      <c r="I1896" s="23">
        <v>0</v>
      </c>
      <c r="J1896" s="23">
        <v>54.699999999999996</v>
      </c>
      <c r="K1896" s="23">
        <v>-107.09914319062017</v>
      </c>
      <c r="L1896" s="23"/>
    </row>
    <row r="1897" spans="1:12" x14ac:dyDescent="0.2">
      <c r="A1897" s="103" t="str">
        <f t="shared" si="98"/>
        <v>2017_2_1_f61_2</v>
      </c>
      <c r="B1897" s="23" t="s">
        <v>76</v>
      </c>
      <c r="C1897" s="23">
        <v>1</v>
      </c>
      <c r="D1897" s="23" t="s">
        <v>111</v>
      </c>
      <c r="E1897" s="23">
        <v>0.2918022802391651</v>
      </c>
      <c r="F1897" s="23">
        <v>1.8327422289894892</v>
      </c>
      <c r="G1897" s="23">
        <v>0.66980948490362802</v>
      </c>
      <c r="H1897" s="23">
        <v>5.6608608459910136E-3</v>
      </c>
      <c r="I1897" s="23">
        <v>0</v>
      </c>
      <c r="J1897" s="23">
        <v>54.7</v>
      </c>
      <c r="K1897" s="23">
        <v>-86.095469255663431</v>
      </c>
      <c r="L1897" s="23"/>
    </row>
    <row r="1898" spans="1:12" x14ac:dyDescent="0.2">
      <c r="A1898" s="103" t="str">
        <f t="shared" si="98"/>
        <v>2017_2_1_f9_1</v>
      </c>
      <c r="B1898" s="23" t="s">
        <v>76</v>
      </c>
      <c r="C1898" s="23">
        <v>1</v>
      </c>
      <c r="D1898" s="23" t="s">
        <v>4</v>
      </c>
      <c r="E1898" s="23">
        <v>2.4521046249783476E-2</v>
      </c>
      <c r="F1898" s="23">
        <v>0.36486402217218078</v>
      </c>
      <c r="G1898" s="23">
        <v>0.77313008834228247</v>
      </c>
      <c r="H1898" s="23">
        <v>3.4096656850857443E-2</v>
      </c>
      <c r="I1898" s="23">
        <v>0</v>
      </c>
      <c r="J1898" s="23">
        <v>56.319999999999965</v>
      </c>
      <c r="K1898" s="23">
        <v>-31.740406830302099</v>
      </c>
      <c r="L1898" s="23"/>
    </row>
    <row r="1899" spans="1:12" x14ac:dyDescent="0.2">
      <c r="A1899" s="103" t="str">
        <f t="shared" si="98"/>
        <v>2017_2_1_f9_2</v>
      </c>
      <c r="B1899" s="23" t="s">
        <v>76</v>
      </c>
      <c r="C1899" s="23">
        <v>1</v>
      </c>
      <c r="D1899" s="23" t="s">
        <v>5</v>
      </c>
      <c r="E1899" s="23">
        <v>1.7274896797748775E-3</v>
      </c>
      <c r="F1899" s="23">
        <v>0.40400333170992414</v>
      </c>
      <c r="G1899" s="23">
        <v>0.94438737941300221</v>
      </c>
      <c r="H1899" s="23">
        <v>7.7681172255110884E-2</v>
      </c>
      <c r="I1899" s="23">
        <v>1.7274896797748775E-3</v>
      </c>
      <c r="J1899" s="23">
        <v>57.67999999999995</v>
      </c>
      <c r="K1899" s="23">
        <v>-22.827284184775404</v>
      </c>
      <c r="L1899" s="23"/>
    </row>
    <row r="1900" spans="1:12" x14ac:dyDescent="0.2">
      <c r="A1900" s="103" t="str">
        <f t="shared" si="98"/>
        <v>2017_2_1_f9_3</v>
      </c>
      <c r="B1900" s="23" t="s">
        <v>76</v>
      </c>
      <c r="C1900" s="23">
        <v>1</v>
      </c>
      <c r="D1900" s="23" t="s">
        <v>6</v>
      </c>
      <c r="E1900" s="23">
        <v>0</v>
      </c>
      <c r="F1900" s="23">
        <v>0.11544588052158701</v>
      </c>
      <c r="G1900" s="23">
        <v>1.1538962078211703</v>
      </c>
      <c r="H1900" s="23">
        <v>0.2542715112737518</v>
      </c>
      <c r="I1900" s="23">
        <v>2.7627452214405174E-3</v>
      </c>
      <c r="J1900" s="23">
        <v>54.789999999999992</v>
      </c>
      <c r="K1900" s="23">
        <v>9.4571120473156398</v>
      </c>
      <c r="L1900" s="23"/>
    </row>
    <row r="1901" spans="1:12" x14ac:dyDescent="0.2">
      <c r="A1901" s="103" t="str">
        <f t="shared" si="98"/>
        <v>2017_2_1_f9_4</v>
      </c>
      <c r="B1901" s="23" t="s">
        <v>76</v>
      </c>
      <c r="C1901" s="23">
        <v>1</v>
      </c>
      <c r="D1901" s="23" t="s">
        <v>7</v>
      </c>
      <c r="E1901" s="23">
        <v>8.9872618561295352E-3</v>
      </c>
      <c r="F1901" s="23">
        <v>1.3556055260519173</v>
      </c>
      <c r="G1901" s="23">
        <v>1.2036134734652941</v>
      </c>
      <c r="H1901" s="23">
        <v>8.1163144798900716E-2</v>
      </c>
      <c r="I1901" s="23">
        <v>0</v>
      </c>
      <c r="J1901" s="23">
        <v>51.429999999999993</v>
      </c>
      <c r="K1901" s="23">
        <v>-48.782057419185456</v>
      </c>
      <c r="L1901" s="23"/>
    </row>
    <row r="1902" spans="1:12" x14ac:dyDescent="0.2">
      <c r="A1902" s="103" t="str">
        <f t="shared" si="98"/>
        <v>2017_2_1_InEI</v>
      </c>
      <c r="B1902" s="23" t="s">
        <v>76</v>
      </c>
      <c r="C1902" s="23">
        <v>1</v>
      </c>
      <c r="D1902" s="23" t="s">
        <v>107</v>
      </c>
      <c r="E1902" s="23">
        <v>5.2895483076723982E-4</v>
      </c>
      <c r="F1902" s="23">
        <v>1.7567490715668717E-2</v>
      </c>
      <c r="G1902" s="23">
        <v>4.1734696298458399E-2</v>
      </c>
      <c r="H1902" s="23">
        <v>2.9839215774930183E-3</v>
      </c>
      <c r="I1902" s="23">
        <v>3.7374152525272345E-5</v>
      </c>
      <c r="J1902" s="23">
        <v>57.078362646159249</v>
      </c>
      <c r="K1902" s="23">
        <v>-24.767107045141945</v>
      </c>
      <c r="L1902" s="23"/>
    </row>
    <row r="1903" spans="1:12" x14ac:dyDescent="0.2">
      <c r="A1903" s="103" t="str">
        <f t="shared" si="98"/>
        <v>2017_2_1_InIN</v>
      </c>
      <c r="B1903" s="23" t="s">
        <v>76</v>
      </c>
      <c r="C1903" s="23">
        <v>1</v>
      </c>
      <c r="D1903" s="23" t="s">
        <v>113</v>
      </c>
      <c r="E1903" s="23">
        <v>8.6007063119943291E-5</v>
      </c>
      <c r="F1903" s="23">
        <v>7.5099197959729733E-2</v>
      </c>
      <c r="G1903" s="23">
        <v>0.11595613321954253</v>
      </c>
      <c r="H1903" s="23">
        <v>1.503961480785867E-2</v>
      </c>
      <c r="I1903" s="23">
        <v>8.5853903925279902E-5</v>
      </c>
      <c r="J1903" s="23">
        <v>53.230089152936905</v>
      </c>
      <c r="K1903" s="23">
        <v>-29.117573669331676</v>
      </c>
      <c r="L1903" s="23"/>
    </row>
    <row r="1904" spans="1:12" x14ac:dyDescent="0.2">
      <c r="A1904" s="103" t="str">
        <f t="shared" si="98"/>
        <v>2017_2_1_lagE</v>
      </c>
      <c r="B1904" s="23" t="s">
        <v>76</v>
      </c>
      <c r="C1904" s="23">
        <v>1</v>
      </c>
      <c r="D1904" s="23" t="s">
        <v>226</v>
      </c>
      <c r="E1904" s="23">
        <v>4.5423322195532116E-4</v>
      </c>
      <c r="F1904" s="23">
        <v>2.7098771173923827E-2</v>
      </c>
      <c r="G1904" s="23">
        <v>3.3351034743226059E-2</v>
      </c>
      <c r="H1904" s="23">
        <v>1.6436618239532004E-3</v>
      </c>
      <c r="I1904" s="23">
        <v>0</v>
      </c>
      <c r="J1904" s="23">
        <v>56.682677898410105</v>
      </c>
      <c r="K1904" s="23">
        <v>-42.149552082580911</v>
      </c>
      <c r="L1904" s="23"/>
    </row>
    <row r="1905" spans="1:12" x14ac:dyDescent="0.2">
      <c r="A1905" s="103" t="str">
        <f t="shared" si="98"/>
        <v>2017_2_1_lagI</v>
      </c>
      <c r="B1905" s="23" t="s">
        <v>76</v>
      </c>
      <c r="C1905" s="23">
        <v>1</v>
      </c>
      <c r="D1905" s="23" t="s">
        <v>227</v>
      </c>
      <c r="E1905" s="23">
        <v>4.4171066439729666E-3</v>
      </c>
      <c r="F1905" s="23">
        <v>8.2496184797539465E-2</v>
      </c>
      <c r="G1905" s="23">
        <v>8.4726652798292793E-2</v>
      </c>
      <c r="H1905" s="23">
        <v>3.4158508772576313E-2</v>
      </c>
      <c r="I1905" s="23">
        <v>3.8250003786929258E-4</v>
      </c>
      <c r="J1905" s="23">
        <v>53.123150644897656</v>
      </c>
      <c r="K1905" s="23">
        <v>-27.357953488275371</v>
      </c>
      <c r="L1905" s="23"/>
    </row>
    <row r="1906" spans="1:12" x14ac:dyDescent="0.2">
      <c r="A1906" s="103" t="str">
        <f t="shared" si="98"/>
        <v>2017_2_2_f12_3</v>
      </c>
      <c r="B1906" s="23" t="s">
        <v>76</v>
      </c>
      <c r="C1906" s="23">
        <v>2</v>
      </c>
      <c r="D1906" s="23" t="s">
        <v>3</v>
      </c>
      <c r="E1906" s="23">
        <v>2.5736066981566045E-4</v>
      </c>
      <c r="F1906" s="23">
        <v>1.9273179251067626E-2</v>
      </c>
      <c r="G1906" s="23">
        <v>7.0459329378891711E-2</v>
      </c>
      <c r="H1906" s="23">
        <v>1.2868033490783023E-3</v>
      </c>
      <c r="I1906" s="23">
        <v>0</v>
      </c>
      <c r="J1906" s="23">
        <v>16.539999999999988</v>
      </c>
      <c r="K1906" s="23">
        <v>-20.269250296617901</v>
      </c>
      <c r="L1906" s="23"/>
    </row>
    <row r="1907" spans="1:12" x14ac:dyDescent="0.2">
      <c r="A1907" s="103" t="str">
        <f t="shared" si="98"/>
        <v>2017_2_2_f4_1</v>
      </c>
      <c r="B1907" s="23" t="s">
        <v>76</v>
      </c>
      <c r="C1907" s="23">
        <v>2</v>
      </c>
      <c r="D1907" s="23" t="s">
        <v>43</v>
      </c>
      <c r="E1907" s="23">
        <v>0</v>
      </c>
      <c r="F1907" s="23">
        <v>4.251584964489865E-2</v>
      </c>
      <c r="G1907" s="23">
        <v>4.8905941451584944E-2</v>
      </c>
      <c r="H1907" s="23">
        <v>2.8837692707431146E-2</v>
      </c>
      <c r="I1907" s="23">
        <v>0</v>
      </c>
      <c r="J1907" s="23">
        <v>16.129999999999995</v>
      </c>
      <c r="K1907" s="23">
        <v>-11.373869656525372</v>
      </c>
      <c r="L1907" s="23"/>
    </row>
    <row r="1908" spans="1:12" x14ac:dyDescent="0.2">
      <c r="A1908" s="103" t="str">
        <f t="shared" si="98"/>
        <v>2017_2_2_f4_2</v>
      </c>
      <c r="B1908" s="23" t="s">
        <v>76</v>
      </c>
      <c r="C1908" s="23">
        <v>2</v>
      </c>
      <c r="D1908" s="23" t="s">
        <v>44</v>
      </c>
      <c r="E1908" s="23">
        <v>0</v>
      </c>
      <c r="F1908" s="23">
        <v>3.7736751053855849E-2</v>
      </c>
      <c r="G1908" s="23">
        <v>6.0782666122702646E-2</v>
      </c>
      <c r="H1908" s="23">
        <v>3.1942837973430491E-2</v>
      </c>
      <c r="I1908" s="23">
        <v>0</v>
      </c>
      <c r="J1908" s="23">
        <v>17.609999999999989</v>
      </c>
      <c r="K1908" s="23">
        <v>-4.4410646387832635</v>
      </c>
      <c r="L1908" s="23"/>
    </row>
    <row r="1909" spans="1:12" x14ac:dyDescent="0.2">
      <c r="A1909" s="103" t="str">
        <f t="shared" si="98"/>
        <v>2017_2_2_f4_3</v>
      </c>
      <c r="B1909" s="23" t="s">
        <v>76</v>
      </c>
      <c r="C1909" s="23">
        <v>2</v>
      </c>
      <c r="D1909" s="23" t="s">
        <v>100</v>
      </c>
      <c r="E1909" s="23">
        <v>0</v>
      </c>
      <c r="F1909" s="23">
        <v>5.1472133963132089E-4</v>
      </c>
      <c r="G1909" s="23">
        <v>1.8360707429920523E-2</v>
      </c>
      <c r="H1909" s="23">
        <v>5.8520371623437456E-2</v>
      </c>
      <c r="I1909" s="23">
        <v>1.2594068906785705E-2</v>
      </c>
      <c r="J1909" s="23">
        <v>16.239999999999988</v>
      </c>
      <c r="K1909" s="23">
        <v>92.447948579902601</v>
      </c>
      <c r="L1909" s="23"/>
    </row>
    <row r="1910" spans="1:12" x14ac:dyDescent="0.2">
      <c r="A1910" s="103" t="str">
        <f t="shared" si="98"/>
        <v>2017_2_2_f4_4</v>
      </c>
      <c r="B1910" s="23" t="s">
        <v>76</v>
      </c>
      <c r="C1910" s="23">
        <v>2</v>
      </c>
      <c r="D1910" s="23" t="s">
        <v>102</v>
      </c>
      <c r="E1910" s="23">
        <v>1.3796561072529432E-4</v>
      </c>
      <c r="F1910" s="23">
        <v>1.3425929364578305E-2</v>
      </c>
      <c r="G1910" s="23">
        <v>3.3568722843242818E-2</v>
      </c>
      <c r="H1910" s="23">
        <v>4.8742897463512468E-3</v>
      </c>
      <c r="I1910" s="23">
        <v>1.3796561072529432E-4</v>
      </c>
      <c r="J1910" s="23">
        <v>14.119999999999994</v>
      </c>
      <c r="K1910" s="23">
        <v>-16.39977067242123</v>
      </c>
      <c r="L1910" s="23"/>
    </row>
    <row r="1911" spans="1:12" x14ac:dyDescent="0.2">
      <c r="A1911" s="103" t="str">
        <f t="shared" si="98"/>
        <v>2017_2_2_f60_1</v>
      </c>
      <c r="B1911" s="23" t="s">
        <v>76</v>
      </c>
      <c r="C1911" s="23">
        <v>2</v>
      </c>
      <c r="D1911" s="23" t="s">
        <v>109</v>
      </c>
      <c r="E1911" s="23">
        <v>0</v>
      </c>
      <c r="F1911" s="23">
        <v>2.7615035299854256E-2</v>
      </c>
      <c r="G1911" s="23">
        <v>5.47572307749533E-2</v>
      </c>
      <c r="H1911" s="23">
        <v>8.9044065740457347E-3</v>
      </c>
      <c r="I1911" s="23">
        <v>0</v>
      </c>
      <c r="J1911" s="23">
        <v>16.539999999999985</v>
      </c>
      <c r="K1911" s="23">
        <v>-20.498806740895791</v>
      </c>
      <c r="L1911" s="23"/>
    </row>
    <row r="1912" spans="1:12" x14ac:dyDescent="0.2">
      <c r="A1912" s="103" t="str">
        <f t="shared" si="98"/>
        <v>2017_2_2_f61_1</v>
      </c>
      <c r="B1912" s="23" t="s">
        <v>76</v>
      </c>
      <c r="C1912" s="23">
        <v>2</v>
      </c>
      <c r="D1912" s="23" t="s">
        <v>110</v>
      </c>
      <c r="E1912" s="23">
        <v>1.3603074980502835E-2</v>
      </c>
      <c r="F1912" s="23">
        <v>1.3075723251754746E-2</v>
      </c>
      <c r="G1912" s="23">
        <v>2.8954395216696977E-2</v>
      </c>
      <c r="H1912" s="23">
        <v>3.3132172169198205E-3</v>
      </c>
      <c r="I1912" s="23">
        <v>0</v>
      </c>
      <c r="J1912" s="23">
        <v>15.299999999999997</v>
      </c>
      <c r="K1912" s="23">
        <v>-62.715703260355959</v>
      </c>
      <c r="L1912" s="23"/>
    </row>
    <row r="1913" spans="1:12" x14ac:dyDescent="0.2">
      <c r="A1913" s="103" t="str">
        <f t="shared" si="98"/>
        <v>2017_2_2_f61_2</v>
      </c>
      <c r="B1913" s="23" t="s">
        <v>76</v>
      </c>
      <c r="C1913" s="23">
        <v>2</v>
      </c>
      <c r="D1913" s="23" t="s">
        <v>111</v>
      </c>
      <c r="E1913" s="23">
        <v>1.0390685928621831E-2</v>
      </c>
      <c r="F1913" s="23">
        <v>1.6150146692910466E-2</v>
      </c>
      <c r="G1913" s="23">
        <v>3.1991681212166209E-2</v>
      </c>
      <c r="H1913" s="23">
        <v>4.1389683217588291E-4</v>
      </c>
      <c r="I1913" s="23">
        <v>0</v>
      </c>
      <c r="J1913" s="23">
        <v>15.299999999999997</v>
      </c>
      <c r="K1913" s="23">
        <v>-61.950543392660293</v>
      </c>
      <c r="L1913" s="23"/>
    </row>
    <row r="1914" spans="1:12" x14ac:dyDescent="0.2">
      <c r="A1914" s="103" t="str">
        <f t="shared" si="98"/>
        <v>2017_2_2_f9_1</v>
      </c>
      <c r="B1914" s="23" t="s">
        <v>76</v>
      </c>
      <c r="C1914" s="23">
        <v>2</v>
      </c>
      <c r="D1914" s="23" t="s">
        <v>4</v>
      </c>
      <c r="E1914" s="23">
        <v>2.9724579941105142E-4</v>
      </c>
      <c r="F1914" s="23">
        <v>3.6839771349385056E-2</v>
      </c>
      <c r="G1914" s="23">
        <v>7.747479646630856E-2</v>
      </c>
      <c r="H1914" s="23">
        <v>5.6476701888099777E-3</v>
      </c>
      <c r="I1914" s="23">
        <v>0</v>
      </c>
      <c r="J1914" s="23">
        <v>16.129999999999988</v>
      </c>
      <c r="K1914" s="23">
        <v>-26.431672375399369</v>
      </c>
      <c r="L1914" s="23"/>
    </row>
    <row r="1915" spans="1:12" x14ac:dyDescent="0.2">
      <c r="A1915" s="103" t="str">
        <f t="shared" si="98"/>
        <v>2017_2_2_f9_2</v>
      </c>
      <c r="B1915" s="23" t="s">
        <v>76</v>
      </c>
      <c r="C1915" s="23">
        <v>2</v>
      </c>
      <c r="D1915" s="23" t="s">
        <v>5</v>
      </c>
      <c r="E1915" s="23">
        <v>2.6252714695288826E-4</v>
      </c>
      <c r="F1915" s="23">
        <v>2.1678331791696932E-2</v>
      </c>
      <c r="G1915" s="23">
        <v>7.6841085384861563E-2</v>
      </c>
      <c r="H1915" s="23">
        <v>1.3181304890029902E-2</v>
      </c>
      <c r="I1915" s="23">
        <v>2.6252714695288826E-4</v>
      </c>
      <c r="J1915" s="23">
        <v>15.36999999999999</v>
      </c>
      <c r="K1915" s="23">
        <v>-7.5713683408815875</v>
      </c>
      <c r="L1915" s="23"/>
    </row>
    <row r="1916" spans="1:12" x14ac:dyDescent="0.2">
      <c r="A1916" s="103" t="str">
        <f t="shared" si="98"/>
        <v>2017_2_2_f9_3</v>
      </c>
      <c r="B1916" s="23" t="s">
        <v>76</v>
      </c>
      <c r="C1916" s="23">
        <v>2</v>
      </c>
      <c r="D1916" s="23" t="s">
        <v>6</v>
      </c>
      <c r="E1916" s="23">
        <v>0</v>
      </c>
      <c r="F1916" s="23">
        <v>4.4617443421869525E-3</v>
      </c>
      <c r="G1916" s="23">
        <v>4.6324672747204185E-2</v>
      </c>
      <c r="H1916" s="23">
        <v>3.1843209655232109E-2</v>
      </c>
      <c r="I1916" s="23">
        <v>7.8749638947830918E-3</v>
      </c>
      <c r="J1916" s="23">
        <v>16.359999999999992</v>
      </c>
      <c r="K1916" s="23">
        <v>47.656580509222955</v>
      </c>
      <c r="L1916" s="23"/>
    </row>
    <row r="1917" spans="1:12" x14ac:dyDescent="0.2">
      <c r="A1917" s="103" t="str">
        <f t="shared" si="98"/>
        <v>2017_2_2_f9_4</v>
      </c>
      <c r="B1917" s="23" t="s">
        <v>76</v>
      </c>
      <c r="C1917" s="23">
        <v>2</v>
      </c>
      <c r="D1917" s="23" t="s">
        <v>7</v>
      </c>
      <c r="E1917" s="23">
        <v>0</v>
      </c>
      <c r="F1917" s="23">
        <v>1.7058528614401897E-2</v>
      </c>
      <c r="G1917" s="23">
        <v>3.0807368069224184E-2</v>
      </c>
      <c r="H1917" s="23">
        <v>4.278976491996881E-3</v>
      </c>
      <c r="I1917" s="23">
        <v>0</v>
      </c>
      <c r="J1917" s="23">
        <v>14.119999999999996</v>
      </c>
      <c r="K1917" s="23">
        <v>-24.507782537630735</v>
      </c>
      <c r="L1917" s="23"/>
    </row>
    <row r="1918" spans="1:12" x14ac:dyDescent="0.2">
      <c r="A1918" s="103" t="str">
        <f t="shared" si="98"/>
        <v>2017_2_2_InEI</v>
      </c>
      <c r="B1918" s="23" t="s">
        <v>76</v>
      </c>
      <c r="C1918" s="23">
        <v>2</v>
      </c>
      <c r="D1918" s="23" t="s">
        <v>107</v>
      </c>
      <c r="E1918" s="23">
        <v>4.0392083920624426E-6</v>
      </c>
      <c r="F1918" s="23">
        <v>5.2390240270796281E-4</v>
      </c>
      <c r="G1918" s="23">
        <v>1.3003063044433002E-3</v>
      </c>
      <c r="H1918" s="23">
        <v>1.5489138309961084E-4</v>
      </c>
      <c r="I1918" s="23">
        <v>1.9147586213721164E-6</v>
      </c>
      <c r="J1918" s="23">
        <v>15.909506410835739</v>
      </c>
      <c r="K1918" s="23">
        <v>-18.803514079820012</v>
      </c>
      <c r="L1918" s="23"/>
    </row>
    <row r="1919" spans="1:12" x14ac:dyDescent="0.2">
      <c r="A1919" s="103" t="str">
        <f t="shared" si="98"/>
        <v>2017_2_2_InIN</v>
      </c>
      <c r="B1919" s="23" t="s">
        <v>76</v>
      </c>
      <c r="C1919" s="23">
        <v>2</v>
      </c>
      <c r="D1919" s="23" t="s">
        <v>113</v>
      </c>
      <c r="E1919" s="23">
        <v>0</v>
      </c>
      <c r="F1919" s="23">
        <v>1.0567010144283052E-4</v>
      </c>
      <c r="G1919" s="23">
        <v>4.622183436980336E-4</v>
      </c>
      <c r="H1919" s="23">
        <v>1.9158493278010792E-4</v>
      </c>
      <c r="I1919" s="23">
        <v>5.3255515129207917E-5</v>
      </c>
      <c r="J1919" s="23">
        <v>15.366997571329165</v>
      </c>
      <c r="K1919" s="23">
        <v>23.676512948065248</v>
      </c>
      <c r="L1919" s="23"/>
    </row>
    <row r="1920" spans="1:12" x14ac:dyDescent="0.2">
      <c r="A1920" s="103" t="str">
        <f t="shared" si="98"/>
        <v>2017_2_2_lagE</v>
      </c>
      <c r="B1920" s="23" t="s">
        <v>76</v>
      </c>
      <c r="C1920" s="23">
        <v>2</v>
      </c>
      <c r="D1920" s="23" t="s">
        <v>226</v>
      </c>
      <c r="E1920" s="23">
        <v>0</v>
      </c>
      <c r="F1920" s="23">
        <v>7.0062120694336632E-4</v>
      </c>
      <c r="G1920" s="23">
        <v>9.1551900685172768E-4</v>
      </c>
      <c r="H1920" s="23">
        <v>5.3439457696855539E-4</v>
      </c>
      <c r="I1920" s="23">
        <v>0</v>
      </c>
      <c r="J1920" s="23">
        <v>16.943804727851813</v>
      </c>
      <c r="K1920" s="23">
        <v>-7.7295485145713121</v>
      </c>
      <c r="L1920" s="23"/>
    </row>
    <row r="1921" spans="1:12" x14ac:dyDescent="0.2">
      <c r="A1921" s="103" t="str">
        <f t="shared" si="98"/>
        <v>2017_2_2_lagI</v>
      </c>
      <c r="B1921" s="23" t="s">
        <v>76</v>
      </c>
      <c r="C1921" s="23">
        <v>2</v>
      </c>
      <c r="D1921" s="23" t="s">
        <v>227</v>
      </c>
      <c r="E1921" s="23">
        <v>7.5596350876304086E-7</v>
      </c>
      <c r="F1921" s="23">
        <v>7.822720679298212E-5</v>
      </c>
      <c r="G1921" s="23">
        <v>2.869833789339788E-4</v>
      </c>
      <c r="H1921" s="23">
        <v>3.7209557555871995E-4</v>
      </c>
      <c r="I1921" s="23">
        <v>7.2005130661154137E-5</v>
      </c>
      <c r="J1921" s="23">
        <v>15.278871572950859</v>
      </c>
      <c r="K1921" s="23">
        <v>53.867959744292918</v>
      </c>
      <c r="L1921" s="23"/>
    </row>
    <row r="1922" spans="1:12" x14ac:dyDescent="0.2">
      <c r="A1922" s="103" t="str">
        <f t="shared" si="98"/>
        <v>2017_2_3_f12_3</v>
      </c>
      <c r="B1922" s="23" t="s">
        <v>76</v>
      </c>
      <c r="C1922" s="23">
        <v>3</v>
      </c>
      <c r="D1922" s="23" t="s">
        <v>3</v>
      </c>
      <c r="E1922" s="23">
        <v>2.5639950619419966E-3</v>
      </c>
      <c r="F1922" s="23">
        <v>1.6405890356217994</v>
      </c>
      <c r="G1922" s="23">
        <v>1.8775429545124087</v>
      </c>
      <c r="H1922" s="23">
        <v>0.13542538427553133</v>
      </c>
      <c r="I1922" s="23">
        <v>0</v>
      </c>
      <c r="J1922" s="23">
        <v>181.41999999999985</v>
      </c>
      <c r="K1922" s="23">
        <v>-41.308575094934355</v>
      </c>
      <c r="L1922" s="23"/>
    </row>
    <row r="1923" spans="1:12" x14ac:dyDescent="0.2">
      <c r="A1923" s="103" t="str">
        <f t="shared" ref="A1923:A1986" si="99">CONCATENATE(B1923,"_",C1923,"_",D1923)</f>
        <v>2017_2_3_f4_1</v>
      </c>
      <c r="B1923" s="23" t="s">
        <v>76</v>
      </c>
      <c r="C1923" s="23">
        <v>3</v>
      </c>
      <c r="D1923" s="23" t="s">
        <v>43</v>
      </c>
      <c r="E1923" s="23">
        <v>0</v>
      </c>
      <c r="F1923" s="23">
        <v>0.26205439113112761</v>
      </c>
      <c r="G1923" s="23">
        <v>1.2486263641087818</v>
      </c>
      <c r="H1923" s="23">
        <v>0.75011259310583689</v>
      </c>
      <c r="I1923" s="23">
        <v>4.4067209423176865E-2</v>
      </c>
      <c r="J1923" s="23">
        <v>183.84</v>
      </c>
      <c r="K1923" s="23">
        <v>24.999022994207095</v>
      </c>
      <c r="L1923" s="23"/>
    </row>
    <row r="1924" spans="1:12" x14ac:dyDescent="0.2">
      <c r="A1924" s="103" t="str">
        <f t="shared" si="99"/>
        <v>2017_2_3_f4_2</v>
      </c>
      <c r="B1924" s="23" t="s">
        <v>76</v>
      </c>
      <c r="C1924" s="23">
        <v>3</v>
      </c>
      <c r="D1924" s="23" t="s">
        <v>44</v>
      </c>
      <c r="E1924" s="23">
        <v>0</v>
      </c>
      <c r="F1924" s="23">
        <v>0.33960342717737241</v>
      </c>
      <c r="G1924" s="23">
        <v>1.7210580066521914</v>
      </c>
      <c r="H1924" s="23">
        <v>0.60498685236453531</v>
      </c>
      <c r="I1924" s="23">
        <v>3.4723794146384927E-2</v>
      </c>
      <c r="J1924" s="23">
        <v>189.67999999999986</v>
      </c>
      <c r="K1924" s="23">
        <v>12.399439911173822</v>
      </c>
      <c r="L1924" s="23"/>
    </row>
    <row r="1925" spans="1:12" x14ac:dyDescent="0.2">
      <c r="A1925" s="103" t="str">
        <f t="shared" si="99"/>
        <v>2017_2_3_f4_3</v>
      </c>
      <c r="B1925" s="23" t="s">
        <v>76</v>
      </c>
      <c r="C1925" s="23">
        <v>3</v>
      </c>
      <c r="D1925" s="23" t="s">
        <v>100</v>
      </c>
      <c r="E1925" s="23">
        <v>0</v>
      </c>
      <c r="F1925" s="23">
        <v>0.1239690083799886</v>
      </c>
      <c r="G1925" s="23">
        <v>1.2227539600609709</v>
      </c>
      <c r="H1925" s="23">
        <v>2.0067360477385132</v>
      </c>
      <c r="I1925" s="23">
        <v>0.31056997204313364</v>
      </c>
      <c r="J1925" s="23">
        <v>180.26999999999992</v>
      </c>
      <c r="K1925" s="23">
        <v>68.337532030810138</v>
      </c>
      <c r="L1925" s="23"/>
    </row>
    <row r="1926" spans="1:12" x14ac:dyDescent="0.2">
      <c r="A1926" s="103" t="str">
        <f t="shared" si="99"/>
        <v>2017_2_3_f4_4</v>
      </c>
      <c r="B1926" s="23" t="s">
        <v>76</v>
      </c>
      <c r="C1926" s="23">
        <v>3</v>
      </c>
      <c r="D1926" s="23" t="s">
        <v>102</v>
      </c>
      <c r="E1926" s="23">
        <v>1.6528020202770451E-3</v>
      </c>
      <c r="F1926" s="23">
        <v>1.0966554016414745</v>
      </c>
      <c r="G1926" s="23">
        <v>1.3754348794889881</v>
      </c>
      <c r="H1926" s="23">
        <v>0.33783005904853852</v>
      </c>
      <c r="I1926" s="23">
        <v>1.6528020202770451E-3</v>
      </c>
      <c r="J1926" s="23">
        <v>166.8099999999998</v>
      </c>
      <c r="K1926" s="23">
        <v>-26.973494402471438</v>
      </c>
      <c r="L1926" s="23"/>
    </row>
    <row r="1927" spans="1:12" x14ac:dyDescent="0.2">
      <c r="A1927" s="103" t="str">
        <f t="shared" si="99"/>
        <v>2017_2_3_f60_1</v>
      </c>
      <c r="B1927" s="23" t="s">
        <v>76</v>
      </c>
      <c r="C1927" s="23">
        <v>3</v>
      </c>
      <c r="D1927" s="23" t="s">
        <v>109</v>
      </c>
      <c r="E1927" s="23">
        <v>0</v>
      </c>
      <c r="F1927" s="23">
        <v>1.075018216434247</v>
      </c>
      <c r="G1927" s="23">
        <v>2.3649771764223608</v>
      </c>
      <c r="H1927" s="23">
        <v>0.21612597661507388</v>
      </c>
      <c r="I1927" s="23">
        <v>0</v>
      </c>
      <c r="J1927" s="23">
        <v>181.41999999999985</v>
      </c>
      <c r="K1927" s="23">
        <v>-23.491896275404148</v>
      </c>
      <c r="L1927" s="23"/>
    </row>
    <row r="1928" spans="1:12" x14ac:dyDescent="0.2">
      <c r="A1928" s="103" t="str">
        <f t="shared" si="99"/>
        <v>2017_2_3_f61_1</v>
      </c>
      <c r="B1928" s="23" t="s">
        <v>76</v>
      </c>
      <c r="C1928" s="23">
        <v>3</v>
      </c>
      <c r="D1928" s="23" t="s">
        <v>110</v>
      </c>
      <c r="E1928" s="23">
        <v>0.12513573736398406</v>
      </c>
      <c r="F1928" s="23">
        <v>1.8339076020351324</v>
      </c>
      <c r="G1928" s="23">
        <v>0.94448267538158681</v>
      </c>
      <c r="H1928" s="23">
        <v>3.8996174843094296E-3</v>
      </c>
      <c r="I1928" s="23">
        <v>0</v>
      </c>
      <c r="J1928" s="23">
        <v>169.49999999999983</v>
      </c>
      <c r="K1928" s="23">
        <v>-71.55056473991948</v>
      </c>
      <c r="L1928" s="23"/>
    </row>
    <row r="1929" spans="1:12" x14ac:dyDescent="0.2">
      <c r="A1929" s="103" t="str">
        <f t="shared" si="99"/>
        <v>2017_2_3_f61_2</v>
      </c>
      <c r="B1929" s="23" t="s">
        <v>76</v>
      </c>
      <c r="C1929" s="23">
        <v>3</v>
      </c>
      <c r="D1929" s="23" t="s">
        <v>111</v>
      </c>
      <c r="E1929" s="23">
        <v>0.11327032346715192</v>
      </c>
      <c r="F1929" s="23">
        <v>1.761582240873472</v>
      </c>
      <c r="G1929" s="23">
        <v>1.0253678463995244</v>
      </c>
      <c r="H1929" s="23">
        <v>9.6748616630148165E-3</v>
      </c>
      <c r="I1929" s="23">
        <v>0</v>
      </c>
      <c r="J1929" s="23">
        <v>170.49999999999983</v>
      </c>
      <c r="K1929" s="23">
        <v>-67.990351574090909</v>
      </c>
      <c r="L1929" s="23"/>
    </row>
    <row r="1930" spans="1:12" x14ac:dyDescent="0.2">
      <c r="A1930" s="103" t="str">
        <f t="shared" si="99"/>
        <v>2017_2_3_f9_1</v>
      </c>
      <c r="B1930" s="23" t="s">
        <v>76</v>
      </c>
      <c r="C1930" s="23">
        <v>3</v>
      </c>
      <c r="D1930" s="23" t="s">
        <v>4</v>
      </c>
      <c r="E1930" s="23">
        <v>2.1410012125411397E-3</v>
      </c>
      <c r="F1930" s="23">
        <v>0.42022518621167487</v>
      </c>
      <c r="G1930" s="23">
        <v>1.4543911311276627</v>
      </c>
      <c r="H1930" s="23">
        <v>0.38133379525376737</v>
      </c>
      <c r="I1930" s="23">
        <v>2.7992378312835613E-2</v>
      </c>
      <c r="J1930" s="23">
        <v>182.84</v>
      </c>
      <c r="K1930" s="23">
        <v>0.56040662061775182</v>
      </c>
      <c r="L1930" s="23"/>
    </row>
    <row r="1931" spans="1:12" x14ac:dyDescent="0.2">
      <c r="A1931" s="103" t="str">
        <f t="shared" si="99"/>
        <v>2017_2_3_f9_2</v>
      </c>
      <c r="B1931" s="23" t="s">
        <v>76</v>
      </c>
      <c r="C1931" s="23">
        <v>3</v>
      </c>
      <c r="D1931" s="23" t="s">
        <v>5</v>
      </c>
      <c r="E1931" s="23">
        <v>1.1551460641352594E-2</v>
      </c>
      <c r="F1931" s="23">
        <v>0.46825626459616032</v>
      </c>
      <c r="G1931" s="23">
        <v>1.9895690582369561</v>
      </c>
      <c r="H1931" s="23">
        <v>0.18173959952278457</v>
      </c>
      <c r="I1931" s="23">
        <v>1.9661671363285357E-3</v>
      </c>
      <c r="J1931" s="23">
        <v>185.75999999999993</v>
      </c>
      <c r="K1931" s="23">
        <v>-11.521965348120533</v>
      </c>
      <c r="L1931" s="23"/>
    </row>
    <row r="1932" spans="1:12" x14ac:dyDescent="0.2">
      <c r="A1932" s="103" t="str">
        <f t="shared" si="99"/>
        <v>2017_2_3_f9_3</v>
      </c>
      <c r="B1932" s="23" t="s">
        <v>76</v>
      </c>
      <c r="C1932" s="23">
        <v>3</v>
      </c>
      <c r="D1932" s="23" t="s">
        <v>6</v>
      </c>
      <c r="E1932" s="23">
        <v>0</v>
      </c>
      <c r="F1932" s="23">
        <v>0.19801571654706912</v>
      </c>
      <c r="G1932" s="23">
        <v>1.8768470501606471</v>
      </c>
      <c r="H1932" s="23">
        <v>1.4896684021323985</v>
      </c>
      <c r="I1932" s="23">
        <v>0.10462580950637509</v>
      </c>
      <c r="J1932" s="23">
        <v>180.72999999999985</v>
      </c>
      <c r="K1932" s="23">
        <v>40.905971411298516</v>
      </c>
      <c r="L1932" s="23"/>
    </row>
    <row r="1933" spans="1:12" x14ac:dyDescent="0.2">
      <c r="A1933" s="103" t="str">
        <f t="shared" si="99"/>
        <v>2017_2_3_f9_4</v>
      </c>
      <c r="B1933" s="23" t="s">
        <v>76</v>
      </c>
      <c r="C1933" s="23">
        <v>3</v>
      </c>
      <c r="D1933" s="23" t="s">
        <v>7</v>
      </c>
      <c r="E1933" s="23">
        <v>0</v>
      </c>
      <c r="F1933" s="23">
        <v>1.3784805214097371</v>
      </c>
      <c r="G1933" s="23">
        <v>1.247868310617595</v>
      </c>
      <c r="H1933" s="23">
        <v>0.18687711219222336</v>
      </c>
      <c r="I1933" s="23">
        <v>0</v>
      </c>
      <c r="J1933" s="23">
        <v>166.8099999999998</v>
      </c>
      <c r="K1933" s="23">
        <v>-42.357188254500059</v>
      </c>
      <c r="L1933" s="23"/>
    </row>
    <row r="1934" spans="1:12" x14ac:dyDescent="0.2">
      <c r="A1934" s="103" t="str">
        <f t="shared" si="99"/>
        <v>2017_2_3_InEI</v>
      </c>
      <c r="B1934" s="23" t="s">
        <v>76</v>
      </c>
      <c r="C1934" s="23">
        <v>3</v>
      </c>
      <c r="D1934" s="23" t="s">
        <v>107</v>
      </c>
      <c r="E1934" s="23">
        <v>1.163499918464852E-4</v>
      </c>
      <c r="F1934" s="23">
        <v>1.5358722003775664E-2</v>
      </c>
      <c r="G1934" s="23">
        <v>6.0442782557575146E-2</v>
      </c>
      <c r="H1934" s="23">
        <v>9.2026299112873133E-3</v>
      </c>
      <c r="I1934" s="23">
        <v>5.6891291942800907E-4</v>
      </c>
      <c r="J1934" s="23">
        <v>184.58292202420412</v>
      </c>
      <c r="K1934" s="23">
        <v>-6.1279065994588526</v>
      </c>
      <c r="L1934" s="23"/>
    </row>
    <row r="1935" spans="1:12" x14ac:dyDescent="0.2">
      <c r="A1935" s="103" t="str">
        <f t="shared" si="99"/>
        <v>2017_2_3_InIN</v>
      </c>
      <c r="B1935" s="23" t="s">
        <v>76</v>
      </c>
      <c r="C1935" s="23">
        <v>3</v>
      </c>
      <c r="D1935" s="23" t="s">
        <v>113</v>
      </c>
      <c r="E1935" s="23">
        <v>0</v>
      </c>
      <c r="F1935" s="23">
        <v>4.7860458990166534E-2</v>
      </c>
      <c r="G1935" s="23">
        <v>9.2196640104288366E-2</v>
      </c>
      <c r="H1935" s="23">
        <v>4.7061079655376648E-2</v>
      </c>
      <c r="I1935" s="23">
        <v>3.7608466006727567E-3</v>
      </c>
      <c r="J1935" s="23">
        <v>175.4843601422368</v>
      </c>
      <c r="K1935" s="23">
        <v>3.5217666551951869</v>
      </c>
      <c r="L1935" s="23"/>
    </row>
    <row r="1936" spans="1:12" x14ac:dyDescent="0.2">
      <c r="A1936" s="103" t="str">
        <f t="shared" si="99"/>
        <v>2017_2_3_lagE</v>
      </c>
      <c r="B1936" s="23" t="s">
        <v>76</v>
      </c>
      <c r="C1936" s="23">
        <v>3</v>
      </c>
      <c r="D1936" s="23" t="s">
        <v>226</v>
      </c>
      <c r="E1936" s="23">
        <v>0</v>
      </c>
      <c r="F1936" s="23">
        <v>1.0971834192369233E-2</v>
      </c>
      <c r="G1936" s="23">
        <v>5.0734267730671197E-2</v>
      </c>
      <c r="H1936" s="23">
        <v>2.3432727472879295E-2</v>
      </c>
      <c r="I1936" s="23">
        <v>1.7501817518833264E-3</v>
      </c>
      <c r="J1936" s="23">
        <v>187.52663356298243</v>
      </c>
      <c r="K1936" s="23">
        <v>18.369707024431118</v>
      </c>
      <c r="L1936" s="23"/>
    </row>
    <row r="1937" spans="1:12" x14ac:dyDescent="0.2">
      <c r="A1937" s="103" t="str">
        <f t="shared" si="99"/>
        <v>2017_2_3_lagI</v>
      </c>
      <c r="B1937" s="23" t="s">
        <v>76</v>
      </c>
      <c r="C1937" s="23">
        <v>3</v>
      </c>
      <c r="D1937" s="23" t="s">
        <v>227</v>
      </c>
      <c r="E1937" s="23">
        <v>3.8207609577395412E-5</v>
      </c>
      <c r="F1937" s="23">
        <v>3.8245122314917404E-2</v>
      </c>
      <c r="G1937" s="23">
        <v>7.6100296693788094E-2</v>
      </c>
      <c r="H1937" s="23">
        <v>6.8001652419356615E-2</v>
      </c>
      <c r="I1937" s="23">
        <v>8.3960121540470403E-3</v>
      </c>
      <c r="J1937" s="23">
        <v>175.1769242717904</v>
      </c>
      <c r="K1937" s="23">
        <v>24.358855579127965</v>
      </c>
      <c r="L1937" s="23"/>
    </row>
    <row r="1938" spans="1:12" x14ac:dyDescent="0.2">
      <c r="A1938" s="103" t="str">
        <f t="shared" si="99"/>
        <v>2017_2_4_f12_3</v>
      </c>
      <c r="B1938" s="23" t="s">
        <v>76</v>
      </c>
      <c r="C1938" s="23">
        <v>4</v>
      </c>
      <c r="D1938" s="23" t="s">
        <v>3</v>
      </c>
      <c r="E1938" s="23">
        <v>8.6327754742392148E-4</v>
      </c>
      <c r="F1938" s="23">
        <v>0.29029930816655031</v>
      </c>
      <c r="G1938" s="23">
        <v>0.84428713625444929</v>
      </c>
      <c r="H1938" s="23">
        <v>6.5648412031722947E-2</v>
      </c>
      <c r="I1938" s="23">
        <v>3.1344987881094327E-2</v>
      </c>
      <c r="J1938" s="23">
        <v>53.89999999999997</v>
      </c>
      <c r="K1938" s="23">
        <v>-13.281543996742725</v>
      </c>
      <c r="L1938" s="23"/>
    </row>
    <row r="1939" spans="1:12" x14ac:dyDescent="0.2">
      <c r="A1939" s="103" t="str">
        <f t="shared" si="99"/>
        <v>2017_2_4_f4_1</v>
      </c>
      <c r="B1939" s="23" t="s">
        <v>76</v>
      </c>
      <c r="C1939" s="23">
        <v>4</v>
      </c>
      <c r="D1939" s="23" t="s">
        <v>43</v>
      </c>
      <c r="E1939" s="23">
        <v>0</v>
      </c>
      <c r="F1939" s="23">
        <v>5.7479993071193489E-2</v>
      </c>
      <c r="G1939" s="23">
        <v>0.50778312835614026</v>
      </c>
      <c r="H1939" s="23">
        <v>0.3430174952364452</v>
      </c>
      <c r="I1939" s="23">
        <v>9.7696171834401532E-3</v>
      </c>
      <c r="J1939" s="23">
        <v>54.49999999999995</v>
      </c>
      <c r="K1939" s="23">
        <v>33.230941541582631</v>
      </c>
      <c r="L1939" s="23"/>
    </row>
    <row r="1940" spans="1:12" x14ac:dyDescent="0.2">
      <c r="A1940" s="103" t="str">
        <f t="shared" si="99"/>
        <v>2017_2_4_f4_2</v>
      </c>
      <c r="B1940" s="23" t="s">
        <v>76</v>
      </c>
      <c r="C1940" s="23">
        <v>4</v>
      </c>
      <c r="D1940" s="23" t="s">
        <v>44</v>
      </c>
      <c r="E1940" s="23">
        <v>0</v>
      </c>
      <c r="F1940" s="23">
        <v>6.3407632328107214E-2</v>
      </c>
      <c r="G1940" s="23">
        <v>0.50532659986876394</v>
      </c>
      <c r="H1940" s="23">
        <v>0.29654669676436579</v>
      </c>
      <c r="I1940" s="23">
        <v>2.2528492378050179E-2</v>
      </c>
      <c r="J1940" s="23">
        <v>54.899999999999963</v>
      </c>
      <c r="K1940" s="23">
        <v>31.335108921539927</v>
      </c>
      <c r="L1940" s="23"/>
    </row>
    <row r="1941" spans="1:12" x14ac:dyDescent="0.2">
      <c r="A1941" s="103" t="str">
        <f t="shared" si="99"/>
        <v>2017_2_4_f4_3</v>
      </c>
      <c r="B1941" s="23" t="s">
        <v>76</v>
      </c>
      <c r="C1941" s="23">
        <v>4</v>
      </c>
      <c r="D1941" s="23" t="s">
        <v>100</v>
      </c>
      <c r="E1941" s="23">
        <v>0</v>
      </c>
      <c r="F1941" s="23">
        <v>7.0459117196978185E-2</v>
      </c>
      <c r="G1941" s="23">
        <v>0.11885150342209821</v>
      </c>
      <c r="H1941" s="23">
        <v>0.85950431902156543</v>
      </c>
      <c r="I1941" s="23">
        <v>0.13142289435634474</v>
      </c>
      <c r="J1941" s="23">
        <v>51.649999999999963</v>
      </c>
      <c r="K1941" s="23">
        <v>89.125340692981254</v>
      </c>
      <c r="L1941" s="23"/>
    </row>
    <row r="1942" spans="1:12" x14ac:dyDescent="0.2">
      <c r="A1942" s="103" t="str">
        <f t="shared" si="99"/>
        <v>2017_2_4_f4_4</v>
      </c>
      <c r="B1942" s="23" t="s">
        <v>76</v>
      </c>
      <c r="C1942" s="23">
        <v>4</v>
      </c>
      <c r="D1942" s="23" t="s">
        <v>102</v>
      </c>
      <c r="E1942" s="23">
        <v>1.9088647082853644E-2</v>
      </c>
      <c r="F1942" s="23">
        <v>0.23387306421064347</v>
      </c>
      <c r="G1942" s="23">
        <v>0.91731162030675473</v>
      </c>
      <c r="H1942" s="23">
        <v>0.46260073532142454</v>
      </c>
      <c r="I1942" s="23">
        <v>1.9088647082853644E-2</v>
      </c>
      <c r="J1942" s="23">
        <v>44.549999999999976</v>
      </c>
      <c r="K1942" s="23">
        <v>13.845813175548091</v>
      </c>
      <c r="L1942" s="23"/>
    </row>
    <row r="1943" spans="1:12" x14ac:dyDescent="0.2">
      <c r="A1943" s="103" t="str">
        <f t="shared" si="99"/>
        <v>2017_2_4_f60_1</v>
      </c>
      <c r="B1943" s="23" t="s">
        <v>76</v>
      </c>
      <c r="C1943" s="23">
        <v>4</v>
      </c>
      <c r="D1943" s="23" t="s">
        <v>109</v>
      </c>
      <c r="E1943" s="23">
        <v>0</v>
      </c>
      <c r="F1943" s="23">
        <v>0.20988665933970962</v>
      </c>
      <c r="G1943" s="23">
        <v>0.7993198335569125</v>
      </c>
      <c r="H1943" s="23">
        <v>0.19189164110352419</v>
      </c>
      <c r="I1943" s="23">
        <v>3.1344987881094327E-2</v>
      </c>
      <c r="J1943" s="23">
        <v>53.899999999999956</v>
      </c>
      <c r="K1943" s="23">
        <v>3.6265330815250456</v>
      </c>
      <c r="L1943" s="23"/>
    </row>
    <row r="1944" spans="1:12" x14ac:dyDescent="0.2">
      <c r="A1944" s="103" t="str">
        <f t="shared" si="99"/>
        <v>2017_2_4_f61_1</v>
      </c>
      <c r="B1944" s="23" t="s">
        <v>76</v>
      </c>
      <c r="C1944" s="23">
        <v>4</v>
      </c>
      <c r="D1944" s="23" t="s">
        <v>110</v>
      </c>
      <c r="E1944" s="23">
        <v>2.4473576707394071E-2</v>
      </c>
      <c r="F1944" s="23">
        <v>0.64377390723065986</v>
      </c>
      <c r="G1944" s="23">
        <v>0.99266535447691884</v>
      </c>
      <c r="H1944" s="23">
        <v>9.3159282504549343E-2</v>
      </c>
      <c r="I1944" s="23">
        <v>0</v>
      </c>
      <c r="J1944" s="23">
        <v>48.699999999999953</v>
      </c>
      <c r="K1944" s="23">
        <v>-34.181136054234514</v>
      </c>
      <c r="L1944" s="23"/>
    </row>
    <row r="1945" spans="1:12" x14ac:dyDescent="0.2">
      <c r="A1945" s="103" t="str">
        <f t="shared" si="99"/>
        <v>2017_2_4_f61_2</v>
      </c>
      <c r="B1945" s="23" t="s">
        <v>76</v>
      </c>
      <c r="C1945" s="23">
        <v>4</v>
      </c>
      <c r="D1945" s="23" t="s">
        <v>111</v>
      </c>
      <c r="E1945" s="23">
        <v>3.5113454896572222E-2</v>
      </c>
      <c r="F1945" s="23">
        <v>0.92109778289449162</v>
      </c>
      <c r="G1945" s="23">
        <v>0.72055928993203833</v>
      </c>
      <c r="H1945" s="23">
        <v>7.7301593196419965E-2</v>
      </c>
      <c r="I1945" s="23">
        <v>0</v>
      </c>
      <c r="J1945" s="23">
        <v>48.69999999999996</v>
      </c>
      <c r="K1945" s="23">
        <v>-52.108638441392344</v>
      </c>
      <c r="L1945" s="23"/>
    </row>
    <row r="1946" spans="1:12" x14ac:dyDescent="0.2">
      <c r="A1946" s="103" t="str">
        <f t="shared" si="99"/>
        <v>2017_2_4_f9_1</v>
      </c>
      <c r="B1946" s="23" t="s">
        <v>76</v>
      </c>
      <c r="C1946" s="23">
        <v>4</v>
      </c>
      <c r="D1946" s="23" t="s">
        <v>4</v>
      </c>
      <c r="E1946" s="23">
        <v>8.051273168196778E-4</v>
      </c>
      <c r="F1946" s="23">
        <v>8.2267105491079157E-2</v>
      </c>
      <c r="G1946" s="23">
        <v>0.72437484843235689</v>
      </c>
      <c r="H1946" s="23">
        <v>0.10083353542352329</v>
      </c>
      <c r="I1946" s="23">
        <v>9.7696171834401532E-3</v>
      </c>
      <c r="J1946" s="23">
        <v>54.499999999999972</v>
      </c>
      <c r="K1946" s="23">
        <v>3.975317288765988</v>
      </c>
      <c r="L1946" s="23"/>
    </row>
    <row r="1947" spans="1:12" x14ac:dyDescent="0.2">
      <c r="A1947" s="103" t="str">
        <f t="shared" si="99"/>
        <v>2017_2_4_f9_2</v>
      </c>
      <c r="B1947" s="23" t="s">
        <v>76</v>
      </c>
      <c r="C1947" s="23">
        <v>4</v>
      </c>
      <c r="D1947" s="23" t="s">
        <v>5</v>
      </c>
      <c r="E1947" s="23">
        <v>6.5005995283276227E-4</v>
      </c>
      <c r="F1947" s="23">
        <v>0.17248109870835837</v>
      </c>
      <c r="G1947" s="23">
        <v>0.57105652902296877</v>
      </c>
      <c r="H1947" s="23">
        <v>0.13438215177094498</v>
      </c>
      <c r="I1947" s="23">
        <v>6.5005995283276227E-4</v>
      </c>
      <c r="J1947" s="23">
        <v>54.699999999999946</v>
      </c>
      <c r="K1947" s="23">
        <v>-4.3332671340888718</v>
      </c>
      <c r="L1947" s="23"/>
    </row>
    <row r="1948" spans="1:12" x14ac:dyDescent="0.2">
      <c r="A1948" s="103" t="str">
        <f t="shared" si="99"/>
        <v>2017_2_4_f9_3</v>
      </c>
      <c r="B1948" s="23" t="s">
        <v>76</v>
      </c>
      <c r="C1948" s="23">
        <v>4</v>
      </c>
      <c r="D1948" s="23" t="s">
        <v>6</v>
      </c>
      <c r="E1948" s="23">
        <v>0</v>
      </c>
      <c r="F1948" s="23">
        <v>3.0339358484633039E-2</v>
      </c>
      <c r="G1948" s="23">
        <v>0.53610018540436533</v>
      </c>
      <c r="H1948" s="23">
        <v>0.55110831434579921</v>
      </c>
      <c r="I1948" s="23">
        <v>6.4416530857036483E-2</v>
      </c>
      <c r="J1948" s="23">
        <v>51.749999999999957</v>
      </c>
      <c r="K1948" s="23">
        <v>54.95952530975682</v>
      </c>
      <c r="L1948" s="23"/>
    </row>
    <row r="1949" spans="1:12" x14ac:dyDescent="0.2">
      <c r="A1949" s="103" t="str">
        <f t="shared" si="99"/>
        <v>2017_2_4_f9_4</v>
      </c>
      <c r="B1949" s="23" t="s">
        <v>76</v>
      </c>
      <c r="C1949" s="23">
        <v>4</v>
      </c>
      <c r="D1949" s="23" t="s">
        <v>7</v>
      </c>
      <c r="E1949" s="23">
        <v>2.8651539347123708E-2</v>
      </c>
      <c r="F1949" s="23">
        <v>0.28835184016043325</v>
      </c>
      <c r="G1949" s="23">
        <v>1.1708303932855493</v>
      </c>
      <c r="H1949" s="23">
        <v>0.17476881940060157</v>
      </c>
      <c r="I1949" s="23">
        <v>0</v>
      </c>
      <c r="J1949" s="23">
        <v>45.549999999999969</v>
      </c>
      <c r="K1949" s="23">
        <v>-10.278228859766472</v>
      </c>
      <c r="L1949" s="23"/>
    </row>
    <row r="1950" spans="1:12" x14ac:dyDescent="0.2">
      <c r="A1950" s="103" t="str">
        <f t="shared" si="99"/>
        <v>2017_2_4_InEI</v>
      </c>
      <c r="B1950" s="23" t="s">
        <v>76</v>
      </c>
      <c r="C1950" s="23">
        <v>4</v>
      </c>
      <c r="D1950" s="23" t="s">
        <v>107</v>
      </c>
      <c r="E1950" s="23">
        <v>2.2672174995990865E-5</v>
      </c>
      <c r="F1950" s="23">
        <v>4.2614328312192765E-3</v>
      </c>
      <c r="G1950" s="23">
        <v>2.2417451775094313E-2</v>
      </c>
      <c r="H1950" s="23">
        <v>4.0460027243042623E-3</v>
      </c>
      <c r="I1950" s="23">
        <v>1.6797307835759193E-4</v>
      </c>
      <c r="J1950" s="23">
        <v>54.588123154454827</v>
      </c>
      <c r="K1950" s="23">
        <v>0.24315188361711026</v>
      </c>
      <c r="L1950" s="23"/>
    </row>
    <row r="1951" spans="1:12" x14ac:dyDescent="0.2">
      <c r="A1951" s="103" t="str">
        <f t="shared" si="99"/>
        <v>2017_2_4_InIN</v>
      </c>
      <c r="B1951" s="23" t="s">
        <v>76</v>
      </c>
      <c r="C1951" s="23">
        <v>4</v>
      </c>
      <c r="D1951" s="23" t="s">
        <v>113</v>
      </c>
      <c r="E1951" s="23">
        <v>5.0596973514934959E-4</v>
      </c>
      <c r="F1951" s="23">
        <v>1.1585074856638356E-2</v>
      </c>
      <c r="G1951" s="23">
        <v>7.2655756159738266E-2</v>
      </c>
      <c r="H1951" s="23">
        <v>3.0017285453978037E-2</v>
      </c>
      <c r="I1951" s="23">
        <v>3.3527842802314489E-3</v>
      </c>
      <c r="J1951" s="23">
        <v>48.955478668827801</v>
      </c>
      <c r="K1951" s="23">
        <v>20.425396971906284</v>
      </c>
      <c r="L1951" s="23"/>
    </row>
    <row r="1952" spans="1:12" x14ac:dyDescent="0.2">
      <c r="A1952" s="103" t="str">
        <f t="shared" si="99"/>
        <v>2017_2_4_lagE</v>
      </c>
      <c r="B1952" s="23" t="s">
        <v>76</v>
      </c>
      <c r="C1952" s="23">
        <v>4</v>
      </c>
      <c r="D1952" s="23" t="s">
        <v>226</v>
      </c>
      <c r="E1952" s="23">
        <v>0</v>
      </c>
      <c r="F1952" s="23">
        <v>2.1599119738388984E-3</v>
      </c>
      <c r="G1952" s="23">
        <v>1.7339578992567731E-2</v>
      </c>
      <c r="H1952" s="23">
        <v>1.0951165827661747E-2</v>
      </c>
      <c r="I1952" s="23">
        <v>5.2158394062301659E-4</v>
      </c>
      <c r="J1952" s="23">
        <v>54.98064558412451</v>
      </c>
      <c r="K1952" s="23">
        <v>31.752374067187013</v>
      </c>
      <c r="L1952" s="23"/>
    </row>
    <row r="1953" spans="1:12" x14ac:dyDescent="0.2">
      <c r="A1953" s="103" t="str">
        <f t="shared" si="99"/>
        <v>2017_2_4_lagI</v>
      </c>
      <c r="B1953" s="23" t="s">
        <v>76</v>
      </c>
      <c r="C1953" s="23">
        <v>4</v>
      </c>
      <c r="D1953" s="23" t="s">
        <v>227</v>
      </c>
      <c r="E1953" s="23">
        <v>4.2226581236406215E-4</v>
      </c>
      <c r="F1953" s="23">
        <v>9.4977076688736884E-3</v>
      </c>
      <c r="G1953" s="23">
        <v>4.6171708752279238E-2</v>
      </c>
      <c r="H1953" s="23">
        <v>5.4647901660427017E-2</v>
      </c>
      <c r="I1953" s="23">
        <v>7.2006336408181994E-3</v>
      </c>
      <c r="J1953" s="23">
        <v>48.453877747572371</v>
      </c>
      <c r="K1953" s="23">
        <v>49.776853795574922</v>
      </c>
      <c r="L1953" s="23"/>
    </row>
    <row r="1954" spans="1:12" x14ac:dyDescent="0.2">
      <c r="A1954" s="103" t="str">
        <f t="shared" si="99"/>
        <v>2017_2_5_f12_3</v>
      </c>
      <c r="B1954" s="23" t="s">
        <v>76</v>
      </c>
      <c r="C1954" s="23">
        <v>5</v>
      </c>
      <c r="D1954" s="23" t="s">
        <v>3</v>
      </c>
      <c r="E1954" s="23">
        <v>3.1794025455996523E-3</v>
      </c>
      <c r="F1954" s="23">
        <v>2.5942136871599004</v>
      </c>
      <c r="G1954" s="23">
        <v>3.6684139061711654</v>
      </c>
      <c r="H1954" s="23">
        <v>0.47915217249643538</v>
      </c>
      <c r="I1954" s="23">
        <v>0</v>
      </c>
      <c r="J1954" s="23">
        <v>218.19999999999982</v>
      </c>
      <c r="K1954" s="23">
        <v>-31.451937169641237</v>
      </c>
      <c r="L1954" s="23"/>
    </row>
    <row r="1955" spans="1:12" x14ac:dyDescent="0.2">
      <c r="A1955" s="103" t="str">
        <f t="shared" si="99"/>
        <v>2017_2_5_f4_1</v>
      </c>
      <c r="B1955" s="23" t="s">
        <v>76</v>
      </c>
      <c r="C1955" s="23">
        <v>5</v>
      </c>
      <c r="D1955" s="23" t="s">
        <v>43</v>
      </c>
      <c r="E1955" s="23">
        <v>0</v>
      </c>
      <c r="F1955" s="23">
        <v>0.18021929672613882</v>
      </c>
      <c r="G1955" s="23">
        <v>1.0205865234713314</v>
      </c>
      <c r="H1955" s="23">
        <v>0.71387839944569542</v>
      </c>
      <c r="I1955" s="23">
        <v>2.4112246665511865E-2</v>
      </c>
      <c r="J1955" s="23">
        <v>221.79999999999987</v>
      </c>
      <c r="K1955" s="23">
        <v>30.012618970697986</v>
      </c>
      <c r="L1955" s="23"/>
    </row>
    <row r="1956" spans="1:12" x14ac:dyDescent="0.2">
      <c r="A1956" s="103" t="str">
        <f t="shared" si="99"/>
        <v>2017_2_5_f4_2</v>
      </c>
      <c r="B1956" s="23" t="s">
        <v>76</v>
      </c>
      <c r="C1956" s="23">
        <v>5</v>
      </c>
      <c r="D1956" s="23" t="s">
        <v>44</v>
      </c>
      <c r="E1956" s="23">
        <v>0</v>
      </c>
      <c r="F1956" s="23">
        <v>0.32577726299282361</v>
      </c>
      <c r="G1956" s="23">
        <v>2.146951586742583</v>
      </c>
      <c r="H1956" s="23">
        <v>0.77760876717982264</v>
      </c>
      <c r="I1956" s="23">
        <v>7.6010766966592069E-3</v>
      </c>
      <c r="J1956" s="23">
        <v>232.39999999999975</v>
      </c>
      <c r="K1956" s="23">
        <v>14.335250030826833</v>
      </c>
      <c r="L1956" s="23"/>
    </row>
    <row r="1957" spans="1:12" x14ac:dyDescent="0.2">
      <c r="A1957" s="103" t="str">
        <f t="shared" si="99"/>
        <v>2017_2_5_f4_3</v>
      </c>
      <c r="B1957" s="23" t="s">
        <v>76</v>
      </c>
      <c r="C1957" s="23">
        <v>5</v>
      </c>
      <c r="D1957" s="23" t="s">
        <v>100</v>
      </c>
      <c r="E1957" s="23">
        <v>0</v>
      </c>
      <c r="F1957" s="23">
        <v>7.8299594219520013E-2</v>
      </c>
      <c r="G1957" s="23">
        <v>1.9167653820847323</v>
      </c>
      <c r="H1957" s="23">
        <v>3.8694065735118328</v>
      </c>
      <c r="I1957" s="23">
        <v>0.58555141526017951</v>
      </c>
      <c r="J1957" s="23">
        <v>207.19999999999993</v>
      </c>
      <c r="K1957" s="23">
        <v>76.933211504526767</v>
      </c>
      <c r="L1957" s="23"/>
    </row>
    <row r="1958" spans="1:12" x14ac:dyDescent="0.2">
      <c r="A1958" s="103" t="str">
        <f t="shared" si="99"/>
        <v>2017_2_5_f4_4</v>
      </c>
      <c r="B1958" s="23" t="s">
        <v>76</v>
      </c>
      <c r="C1958" s="23">
        <v>5</v>
      </c>
      <c r="D1958" s="23" t="s">
        <v>102</v>
      </c>
      <c r="E1958" s="23">
        <v>4.3385820923236909E-3</v>
      </c>
      <c r="F1958" s="23">
        <v>5.7268578007204702</v>
      </c>
      <c r="G1958" s="23">
        <v>6.040059234225871</v>
      </c>
      <c r="H1958" s="23">
        <v>2.0138949753035975</v>
      </c>
      <c r="I1958" s="23">
        <v>4.3385820923236909E-3</v>
      </c>
      <c r="J1958" s="23">
        <v>180.79999999999984</v>
      </c>
      <c r="K1958" s="23">
        <v>-26.926036044182304</v>
      </c>
      <c r="L1958" s="23"/>
    </row>
    <row r="1959" spans="1:12" x14ac:dyDescent="0.2">
      <c r="A1959" s="103" t="str">
        <f t="shared" si="99"/>
        <v>2017_2_5_f60_1</v>
      </c>
      <c r="B1959" s="23" t="s">
        <v>76</v>
      </c>
      <c r="C1959" s="23">
        <v>5</v>
      </c>
      <c r="D1959" s="23" t="s">
        <v>109</v>
      </c>
      <c r="E1959" s="23">
        <v>0</v>
      </c>
      <c r="F1959" s="23">
        <v>1.8078335281195397</v>
      </c>
      <c r="G1959" s="23">
        <v>4.0854633608324082</v>
      </c>
      <c r="H1959" s="23">
        <v>0.89780756720305854</v>
      </c>
      <c r="I1959" s="23">
        <v>5.3455966414126317E-2</v>
      </c>
      <c r="J1959" s="23">
        <v>219.19999999999982</v>
      </c>
      <c r="K1959" s="23">
        <v>-11.733610027607536</v>
      </c>
      <c r="L1959" s="23"/>
    </row>
    <row r="1960" spans="1:12" x14ac:dyDescent="0.2">
      <c r="A1960" s="103" t="str">
        <f t="shared" si="99"/>
        <v>2017_2_5_f61_1</v>
      </c>
      <c r="B1960" s="23" t="s">
        <v>76</v>
      </c>
      <c r="C1960" s="23">
        <v>5</v>
      </c>
      <c r="D1960" s="23" t="s">
        <v>110</v>
      </c>
      <c r="E1960" s="23">
        <v>0.9586641660786569</v>
      </c>
      <c r="F1960" s="23">
        <v>12.036923905373778</v>
      </c>
      <c r="G1960" s="23">
        <v>2.3607726445575068</v>
      </c>
      <c r="H1960" s="23">
        <v>0.21873305604040555</v>
      </c>
      <c r="I1960" s="23">
        <v>0</v>
      </c>
      <c r="J1960" s="23">
        <v>197.39999999999978</v>
      </c>
      <c r="K1960" s="23">
        <v>-88.188998297648808</v>
      </c>
      <c r="L1960" s="23"/>
    </row>
    <row r="1961" spans="1:12" x14ac:dyDescent="0.2">
      <c r="A1961" s="103" t="str">
        <f t="shared" si="99"/>
        <v>2017_2_5_f61_2</v>
      </c>
      <c r="B1961" s="23" t="s">
        <v>76</v>
      </c>
      <c r="C1961" s="23">
        <v>5</v>
      </c>
      <c r="D1961" s="23" t="s">
        <v>111</v>
      </c>
      <c r="E1961" s="23">
        <v>0.61401010138522649</v>
      </c>
      <c r="F1961" s="23">
        <v>11.409474690830757</v>
      </c>
      <c r="G1961" s="23">
        <v>3.5217514019385758</v>
      </c>
      <c r="H1961" s="23">
        <v>7.8786162587737227E-2</v>
      </c>
      <c r="I1961" s="23">
        <v>0</v>
      </c>
      <c r="J1961" s="23">
        <v>200.39999999999978</v>
      </c>
      <c r="K1961" s="23">
        <v>-80.380765236129889</v>
      </c>
      <c r="L1961" s="23"/>
    </row>
    <row r="1962" spans="1:12" x14ac:dyDescent="0.2">
      <c r="A1962" s="103" t="str">
        <f t="shared" si="99"/>
        <v>2017_2_5_f9_1</v>
      </c>
      <c r="B1962" s="23" t="s">
        <v>76</v>
      </c>
      <c r="C1962" s="23">
        <v>5</v>
      </c>
      <c r="D1962" s="23" t="s">
        <v>4</v>
      </c>
      <c r="E1962" s="23">
        <v>1.9632773254806861E-3</v>
      </c>
      <c r="F1962" s="23">
        <v>0.22658479126970371</v>
      </c>
      <c r="G1962" s="23">
        <v>1.1611844794734096</v>
      </c>
      <c r="H1962" s="23">
        <v>0.51784964489866614</v>
      </c>
      <c r="I1962" s="23">
        <v>6.0280616663779662E-3</v>
      </c>
      <c r="J1962" s="23">
        <v>218.7999999999999</v>
      </c>
      <c r="K1962" s="23">
        <v>15.64552769226648</v>
      </c>
      <c r="L1962" s="23"/>
    </row>
    <row r="1963" spans="1:12" x14ac:dyDescent="0.2">
      <c r="A1963" s="103" t="str">
        <f t="shared" si="99"/>
        <v>2017_2_5_f9_2</v>
      </c>
      <c r="B1963" s="23" t="s">
        <v>76</v>
      </c>
      <c r="C1963" s="23">
        <v>5</v>
      </c>
      <c r="D1963" s="23" t="s">
        <v>5</v>
      </c>
      <c r="E1963" s="23">
        <v>2.0464906897350735E-3</v>
      </c>
      <c r="F1963" s="23">
        <v>0.66047861739729941</v>
      </c>
      <c r="G1963" s="23">
        <v>2.0875145248800764</v>
      </c>
      <c r="H1963" s="23">
        <v>0.45122830227725613</v>
      </c>
      <c r="I1963" s="23">
        <v>2.0464906897350735E-3</v>
      </c>
      <c r="J1963" s="23">
        <v>228.59999999999988</v>
      </c>
      <c r="K1963" s="23">
        <v>-6.5323064581468566</v>
      </c>
      <c r="L1963" s="23"/>
    </row>
    <row r="1964" spans="1:12" x14ac:dyDescent="0.2">
      <c r="A1964" s="103" t="str">
        <f t="shared" si="99"/>
        <v>2017_2_5_f9_3</v>
      </c>
      <c r="B1964" s="23" t="s">
        <v>76</v>
      </c>
      <c r="C1964" s="23">
        <v>5</v>
      </c>
      <c r="D1964" s="23" t="s">
        <v>6</v>
      </c>
      <c r="E1964" s="23">
        <v>0</v>
      </c>
      <c r="F1964" s="23">
        <v>0.32706172905054887</v>
      </c>
      <c r="G1964" s="23">
        <v>2.4393549066436364</v>
      </c>
      <c r="H1964" s="23">
        <v>3.5165551045446244</v>
      </c>
      <c r="I1964" s="23">
        <v>0.22686599634278065</v>
      </c>
      <c r="J1964" s="23">
        <v>208.59999999999985</v>
      </c>
      <c r="K1964" s="23">
        <v>55.964918260662309</v>
      </c>
      <c r="L1964" s="23"/>
    </row>
    <row r="1965" spans="1:12" x14ac:dyDescent="0.2">
      <c r="A1965" s="103" t="str">
        <f t="shared" si="99"/>
        <v>2017_2_5_f9_4</v>
      </c>
      <c r="B1965" s="23" t="s">
        <v>76</v>
      </c>
      <c r="C1965" s="23">
        <v>5</v>
      </c>
      <c r="D1965" s="23" t="s">
        <v>7</v>
      </c>
      <c r="E1965" s="23">
        <v>0.33787648085564675</v>
      </c>
      <c r="F1965" s="23">
        <v>5.9262942399821794</v>
      </c>
      <c r="G1965" s="23">
        <v>6.093944739480821</v>
      </c>
      <c r="H1965" s="23">
        <v>1.6108218516730417</v>
      </c>
      <c r="I1965" s="23">
        <v>0</v>
      </c>
      <c r="J1965" s="23">
        <v>182.79999999999984</v>
      </c>
      <c r="K1965" s="23">
        <v>-35.730888030657098</v>
      </c>
      <c r="L1965" s="23"/>
    </row>
    <row r="1966" spans="1:12" x14ac:dyDescent="0.2">
      <c r="A1966" s="103" t="str">
        <f t="shared" si="99"/>
        <v>2017_2_5_InEI</v>
      </c>
      <c r="B1966" s="23" t="s">
        <v>76</v>
      </c>
      <c r="C1966" s="23">
        <v>5</v>
      </c>
      <c r="D1966" s="23" t="s">
        <v>107</v>
      </c>
      <c r="E1966" s="23">
        <v>4.5566619807465528E-5</v>
      </c>
      <c r="F1966" s="23">
        <v>1.0552698634294871E-2</v>
      </c>
      <c r="G1966" s="23">
        <v>3.8865514309197893E-2</v>
      </c>
      <c r="H1966" s="23">
        <v>1.1652852198966262E-2</v>
      </c>
      <c r="I1966" s="23">
        <v>9.5115989090325458E-5</v>
      </c>
      <c r="J1966" s="23">
        <v>225.38222373526196</v>
      </c>
      <c r="K1966" s="23">
        <v>1.9591865079698345</v>
      </c>
      <c r="L1966" s="23"/>
    </row>
    <row r="1967" spans="1:12" x14ac:dyDescent="0.2">
      <c r="A1967" s="103" t="str">
        <f t="shared" si="99"/>
        <v>2017_2_5_InIN</v>
      </c>
      <c r="B1967" s="23" t="s">
        <v>76</v>
      </c>
      <c r="C1967" s="23">
        <v>5</v>
      </c>
      <c r="D1967" s="23" t="s">
        <v>113</v>
      </c>
      <c r="E1967" s="23">
        <v>3.6645556585906236E-2</v>
      </c>
      <c r="F1967" s="23">
        <v>0.60491105868037487</v>
      </c>
      <c r="G1967" s="23">
        <v>0.75527115092090835</v>
      </c>
      <c r="H1967" s="23">
        <v>0.47147445268274596</v>
      </c>
      <c r="I1967" s="23">
        <v>1.9237692943764456E-2</v>
      </c>
      <c r="J1967" s="23">
        <v>193.94077516328014</v>
      </c>
      <c r="K1967" s="23">
        <v>-8.9138424161978183</v>
      </c>
      <c r="L1967" s="23"/>
    </row>
    <row r="1968" spans="1:12" x14ac:dyDescent="0.2">
      <c r="A1968" s="103" t="str">
        <f t="shared" si="99"/>
        <v>2017_2_5_lagE</v>
      </c>
      <c r="B1968" s="23" t="s">
        <v>76</v>
      </c>
      <c r="C1968" s="23">
        <v>5</v>
      </c>
      <c r="D1968" s="23" t="s">
        <v>226</v>
      </c>
      <c r="E1968" s="23">
        <v>0</v>
      </c>
      <c r="F1968" s="23">
        <v>5.881375119557386E-3</v>
      </c>
      <c r="G1968" s="23">
        <v>3.7748251931888882E-2</v>
      </c>
      <c r="H1968" s="23">
        <v>1.8195181043187E-2</v>
      </c>
      <c r="I1968" s="23">
        <v>4.3033109086960215E-4</v>
      </c>
      <c r="J1968" s="23">
        <v>228.53088254263236</v>
      </c>
      <c r="K1968" s="23">
        <v>21.162057105217606</v>
      </c>
      <c r="L1968" s="23"/>
    </row>
    <row r="1969" spans="1:12" x14ac:dyDescent="0.2">
      <c r="A1969" s="103" t="str">
        <f t="shared" si="99"/>
        <v>2017_2_5_lagI</v>
      </c>
      <c r="B1969" s="23" t="s">
        <v>76</v>
      </c>
      <c r="C1969" s="23">
        <v>5</v>
      </c>
      <c r="D1969" s="23" t="s">
        <v>227</v>
      </c>
      <c r="E1969" s="23">
        <v>2.4774898176717683E-4</v>
      </c>
      <c r="F1969" s="23">
        <v>0.57434669371341085</v>
      </c>
      <c r="G1969" s="23">
        <v>0.71985874584277842</v>
      </c>
      <c r="H1969" s="23">
        <v>0.5174563696808554</v>
      </c>
      <c r="I1969" s="23">
        <v>5.1010153198294515E-2</v>
      </c>
      <c r="J1969" s="23">
        <v>192.34132673755448</v>
      </c>
      <c r="K1969" s="23">
        <v>2.3959424620906615</v>
      </c>
      <c r="L1969" s="23"/>
    </row>
    <row r="1970" spans="1:12" x14ac:dyDescent="0.2">
      <c r="A1970" s="103" t="str">
        <f t="shared" si="99"/>
        <v>2017_2_6_f12_3</v>
      </c>
      <c r="B1970" s="23" t="s">
        <v>76</v>
      </c>
      <c r="C1970" s="23">
        <v>6</v>
      </c>
      <c r="D1970" s="23" t="s">
        <v>3</v>
      </c>
      <c r="E1970" s="23">
        <v>9.1273943759129868E-4</v>
      </c>
      <c r="F1970" s="23">
        <v>0.35657506727592253</v>
      </c>
      <c r="G1970" s="23">
        <v>0.46218070418501217</v>
      </c>
      <c r="H1970" s="23">
        <v>1.0533224394825109E-2</v>
      </c>
      <c r="I1970" s="23">
        <v>0</v>
      </c>
      <c r="J1970" s="23">
        <v>84.079999999999941</v>
      </c>
      <c r="K1970" s="23">
        <v>-41.901541151725176</v>
      </c>
      <c r="L1970" s="23"/>
    </row>
    <row r="1971" spans="1:12" x14ac:dyDescent="0.2">
      <c r="A1971" s="103" t="str">
        <f t="shared" si="99"/>
        <v>2017_2_6_f4_1</v>
      </c>
      <c r="B1971" s="23" t="s">
        <v>76</v>
      </c>
      <c r="C1971" s="23">
        <v>6</v>
      </c>
      <c r="D1971" s="23" t="s">
        <v>43</v>
      </c>
      <c r="E1971" s="23">
        <v>0</v>
      </c>
      <c r="F1971" s="23">
        <v>9.2486402217218086E-2</v>
      </c>
      <c r="G1971" s="23">
        <v>0.51522328078988344</v>
      </c>
      <c r="H1971" s="23">
        <v>0.4700294474276801</v>
      </c>
      <c r="I1971" s="23">
        <v>1.5208730296206478E-2</v>
      </c>
      <c r="J1971" s="23">
        <v>85.259999999999906</v>
      </c>
      <c r="K1971" s="23">
        <v>37.326621009168889</v>
      </c>
      <c r="L1971" s="23"/>
    </row>
    <row r="1972" spans="1:12" x14ac:dyDescent="0.2">
      <c r="A1972" s="103" t="str">
        <f t="shared" si="99"/>
        <v>2017_2_6_f4_2</v>
      </c>
      <c r="B1972" s="23" t="s">
        <v>76</v>
      </c>
      <c r="C1972" s="23">
        <v>6</v>
      </c>
      <c r="D1972" s="23" t="s">
        <v>44</v>
      </c>
      <c r="E1972" s="23">
        <v>0</v>
      </c>
      <c r="F1972" s="23">
        <v>8.1991806955252405E-2</v>
      </c>
      <c r="G1972" s="23">
        <v>0.56083506508277048</v>
      </c>
      <c r="H1972" s="23">
        <v>0.32687941911383916</v>
      </c>
      <c r="I1972" s="23">
        <v>0</v>
      </c>
      <c r="J1972" s="23">
        <v>87.219999999999914</v>
      </c>
      <c r="K1972" s="23">
        <v>25.253792245453816</v>
      </c>
      <c r="L1972" s="23"/>
    </row>
    <row r="1973" spans="1:12" x14ac:dyDescent="0.2">
      <c r="A1973" s="103" t="str">
        <f t="shared" si="99"/>
        <v>2017_2_6_f4_3</v>
      </c>
      <c r="B1973" s="23" t="s">
        <v>76</v>
      </c>
      <c r="C1973" s="23">
        <v>6</v>
      </c>
      <c r="D1973" s="23" t="s">
        <v>100</v>
      </c>
      <c r="E1973" s="23">
        <v>0</v>
      </c>
      <c r="F1973" s="23">
        <v>1.8254788751825974E-3</v>
      </c>
      <c r="G1973" s="23">
        <v>0.24657535114786139</v>
      </c>
      <c r="H1973" s="23">
        <v>0.5317980453767468</v>
      </c>
      <c r="I1973" s="23">
        <v>3.9370507652874684E-2</v>
      </c>
      <c r="J1973" s="23">
        <v>81.479999999999947</v>
      </c>
      <c r="K1973" s="23">
        <v>74.272367220457497</v>
      </c>
      <c r="L1973" s="23"/>
    </row>
    <row r="1974" spans="1:12" x14ac:dyDescent="0.2">
      <c r="A1974" s="103" t="str">
        <f t="shared" si="99"/>
        <v>2017_2_6_f4_4</v>
      </c>
      <c r="B1974" s="23" t="s">
        <v>76</v>
      </c>
      <c r="C1974" s="23">
        <v>6</v>
      </c>
      <c r="D1974" s="23" t="s">
        <v>102</v>
      </c>
      <c r="E1974" s="23">
        <v>4.6347532216734139E-4</v>
      </c>
      <c r="F1974" s="23">
        <v>0.18958443198276811</v>
      </c>
      <c r="G1974" s="23">
        <v>0.2307260370631706</v>
      </c>
      <c r="H1974" s="23">
        <v>4.7205407212091918E-2</v>
      </c>
      <c r="I1974" s="23">
        <v>4.6347532216734139E-4</v>
      </c>
      <c r="J1974" s="23">
        <v>75.239999999999938</v>
      </c>
      <c r="K1974" s="23">
        <v>-30.394109290172011</v>
      </c>
      <c r="L1974" s="23"/>
    </row>
    <row r="1975" spans="1:12" x14ac:dyDescent="0.2">
      <c r="A1975" s="103" t="str">
        <f t="shared" si="99"/>
        <v>2017_2_6_f60_1</v>
      </c>
      <c r="B1975" s="23" t="s">
        <v>76</v>
      </c>
      <c r="C1975" s="23">
        <v>6</v>
      </c>
      <c r="D1975" s="23" t="s">
        <v>109</v>
      </c>
      <c r="E1975" s="23">
        <v>0</v>
      </c>
      <c r="F1975" s="23">
        <v>0.29864362921454385</v>
      </c>
      <c r="G1975" s="23">
        <v>0.51190389720113816</v>
      </c>
      <c r="H1975" s="23">
        <v>4.9631507329835074E-2</v>
      </c>
      <c r="I1975" s="23">
        <v>0</v>
      </c>
      <c r="J1975" s="23">
        <v>86.079999999999927</v>
      </c>
      <c r="K1975" s="23">
        <v>-28.948871353027965</v>
      </c>
      <c r="L1975" s="23"/>
    </row>
    <row r="1976" spans="1:12" x14ac:dyDescent="0.2">
      <c r="A1976" s="103" t="str">
        <f t="shared" si="99"/>
        <v>2017_2_6_f61_1</v>
      </c>
      <c r="B1976" s="23" t="s">
        <v>76</v>
      </c>
      <c r="C1976" s="23">
        <v>6</v>
      </c>
      <c r="D1976" s="23" t="s">
        <v>110</v>
      </c>
      <c r="E1976" s="23">
        <v>4.0883871207338343E-2</v>
      </c>
      <c r="F1976" s="23">
        <v>0.29433951052846558</v>
      </c>
      <c r="G1976" s="23">
        <v>0.13678315445463657</v>
      </c>
      <c r="H1976" s="23">
        <v>4.6347532216734139E-4</v>
      </c>
      <c r="I1976" s="23">
        <v>0</v>
      </c>
      <c r="J1976" s="23">
        <v>76.599999999999937</v>
      </c>
      <c r="K1976" s="23">
        <v>-79.506374683623903</v>
      </c>
      <c r="L1976" s="23"/>
    </row>
    <row r="1977" spans="1:12" x14ac:dyDescent="0.2">
      <c r="A1977" s="103" t="str">
        <f t="shared" si="99"/>
        <v>2017_2_6_f61_2</v>
      </c>
      <c r="B1977" s="23" t="s">
        <v>76</v>
      </c>
      <c r="C1977" s="23">
        <v>6</v>
      </c>
      <c r="D1977" s="23" t="s">
        <v>111</v>
      </c>
      <c r="E1977" s="23">
        <v>5.9935380844505504E-2</v>
      </c>
      <c r="F1977" s="23">
        <v>0.20511754001559757</v>
      </c>
      <c r="G1977" s="23">
        <v>0.20231292011735422</v>
      </c>
      <c r="H1977" s="23">
        <v>1.3904259665020239E-3</v>
      </c>
      <c r="I1977" s="23">
        <v>0</v>
      </c>
      <c r="J1977" s="23">
        <v>75.599999999999952</v>
      </c>
      <c r="K1977" s="23">
        <v>-69.033290551567887</v>
      </c>
      <c r="L1977" s="23"/>
    </row>
    <row r="1978" spans="1:12" x14ac:dyDescent="0.2">
      <c r="A1978" s="103" t="str">
        <f t="shared" si="99"/>
        <v>2017_2_6_f9_1</v>
      </c>
      <c r="B1978" s="23" t="s">
        <v>76</v>
      </c>
      <c r="C1978" s="23">
        <v>6</v>
      </c>
      <c r="D1978" s="23" t="s">
        <v>4</v>
      </c>
      <c r="E1978" s="23">
        <v>1.2187770656504418E-3</v>
      </c>
      <c r="F1978" s="23">
        <v>0.13497245799411051</v>
      </c>
      <c r="G1978" s="23">
        <v>0.66680616663779602</v>
      </c>
      <c r="H1978" s="23">
        <v>0.30100190542179095</v>
      </c>
      <c r="I1978" s="23">
        <v>0</v>
      </c>
      <c r="J1978" s="23">
        <v>85.25999999999992</v>
      </c>
      <c r="K1978" s="23">
        <v>14.818115576832916</v>
      </c>
      <c r="L1978" s="23"/>
    </row>
    <row r="1979" spans="1:12" x14ac:dyDescent="0.2">
      <c r="A1979" s="103" t="str">
        <f t="shared" si="99"/>
        <v>2017_2_6_f9_2</v>
      </c>
      <c r="B1979" s="23" t="s">
        <v>76</v>
      </c>
      <c r="C1979" s="23">
        <v>6</v>
      </c>
      <c r="D1979" s="23" t="s">
        <v>5</v>
      </c>
      <c r="E1979" s="23">
        <v>1.070790232237202E-3</v>
      </c>
      <c r="F1979" s="23">
        <v>0.1861550235790804</v>
      </c>
      <c r="G1979" s="23">
        <v>0.72290795452285117</v>
      </c>
      <c r="H1979" s="23">
        <v>5.9453851389346987E-2</v>
      </c>
      <c r="I1979" s="23">
        <v>1.070790232237202E-3</v>
      </c>
      <c r="J1979" s="23">
        <v>85.739999999999938</v>
      </c>
      <c r="K1979" s="23">
        <v>-13.053116409459534</v>
      </c>
      <c r="L1979" s="23"/>
    </row>
    <row r="1980" spans="1:12" x14ac:dyDescent="0.2">
      <c r="A1980" s="103" t="str">
        <f t="shared" si="99"/>
        <v>2017_2_6_f9_3</v>
      </c>
      <c r="B1980" s="23" t="s">
        <v>76</v>
      </c>
      <c r="C1980" s="23">
        <v>6</v>
      </c>
      <c r="D1980" s="23" t="s">
        <v>6</v>
      </c>
      <c r="E1980" s="23">
        <v>0</v>
      </c>
      <c r="F1980" s="23">
        <v>3.3628256202531147E-2</v>
      </c>
      <c r="G1980" s="23">
        <v>0.44533189359747338</v>
      </c>
      <c r="H1980" s="23">
        <v>0.33184183469428064</v>
      </c>
      <c r="I1980" s="23">
        <v>1.8254788751825974E-3</v>
      </c>
      <c r="J1980" s="23">
        <v>81.719999999999914</v>
      </c>
      <c r="K1980" s="23">
        <v>37.146730802139963</v>
      </c>
      <c r="L1980" s="23"/>
    </row>
    <row r="1981" spans="1:12" x14ac:dyDescent="0.2">
      <c r="A1981" s="103" t="str">
        <f t="shared" si="99"/>
        <v>2017_2_6_f9_4</v>
      </c>
      <c r="B1981" s="23" t="s">
        <v>76</v>
      </c>
      <c r="C1981" s="23">
        <v>6</v>
      </c>
      <c r="D1981" s="23" t="s">
        <v>7</v>
      </c>
      <c r="E1981" s="23">
        <v>1.9051509637167157E-2</v>
      </c>
      <c r="F1981" s="23">
        <v>0.18482266869684702</v>
      </c>
      <c r="G1981" s="23">
        <v>0.24418613287778057</v>
      </c>
      <c r="H1981" s="23">
        <v>2.5321795966873402E-2</v>
      </c>
      <c r="I1981" s="23">
        <v>0</v>
      </c>
      <c r="J1981" s="23">
        <v>76.239999999999966</v>
      </c>
      <c r="K1981" s="23">
        <v>-41.742999789750506</v>
      </c>
      <c r="L1981" s="23"/>
    </row>
    <row r="1982" spans="1:12" x14ac:dyDescent="0.2">
      <c r="A1982" s="103" t="str">
        <f t="shared" si="99"/>
        <v>2017_2_6_InEI</v>
      </c>
      <c r="B1982" s="23" t="s">
        <v>76</v>
      </c>
      <c r="C1982" s="23">
        <v>6</v>
      </c>
      <c r="D1982" s="23" t="s">
        <v>107</v>
      </c>
      <c r="E1982" s="23">
        <v>2.9702747254768938E-5</v>
      </c>
      <c r="F1982" s="23">
        <v>6.1191318412015909E-3</v>
      </c>
      <c r="G1982" s="23">
        <v>2.2702646688311567E-2</v>
      </c>
      <c r="H1982" s="23">
        <v>5.5169030703653395E-3</v>
      </c>
      <c r="I1982" s="23">
        <v>1.4256445713431378E-5</v>
      </c>
      <c r="J1982" s="23">
        <v>85.419735664606009</v>
      </c>
      <c r="K1982" s="23">
        <v>-1.8413983315983313</v>
      </c>
      <c r="L1982" s="23"/>
    </row>
    <row r="1983" spans="1:12" x14ac:dyDescent="0.2">
      <c r="A1983" s="103" t="str">
        <f t="shared" si="99"/>
        <v>2017_2_6_InIN</v>
      </c>
      <c r="B1983" s="23" t="s">
        <v>76</v>
      </c>
      <c r="C1983" s="23">
        <v>6</v>
      </c>
      <c r="D1983" s="23" t="s">
        <v>113</v>
      </c>
      <c r="E1983" s="23">
        <v>3.8257604828707912E-4</v>
      </c>
      <c r="F1983" s="23">
        <v>3.3054891595127181E-3</v>
      </c>
      <c r="G1983" s="23">
        <v>9.0130596054337087E-3</v>
      </c>
      <c r="H1983" s="23">
        <v>5.1796168597101674E-3</v>
      </c>
      <c r="I1983" s="23">
        <v>1.6720608710194855E-5</v>
      </c>
      <c r="J1983" s="23">
        <v>79.438369864646347</v>
      </c>
      <c r="K1983" s="23">
        <v>6.3831218251245421</v>
      </c>
      <c r="L1983" s="23"/>
    </row>
    <row r="1984" spans="1:12" x14ac:dyDescent="0.2">
      <c r="A1984" s="103" t="str">
        <f t="shared" si="99"/>
        <v>2017_2_6_lagE</v>
      </c>
      <c r="B1984" s="23" t="s">
        <v>76</v>
      </c>
      <c r="C1984" s="23">
        <v>6</v>
      </c>
      <c r="D1984" s="23" t="s">
        <v>226</v>
      </c>
      <c r="E1984" s="23">
        <v>0</v>
      </c>
      <c r="F1984" s="23">
        <v>3.5741143723716086E-3</v>
      </c>
      <c r="G1984" s="23">
        <v>1.891402007135029E-2</v>
      </c>
      <c r="H1984" s="23">
        <v>1.1441230141223474E-2</v>
      </c>
      <c r="I1984" s="23">
        <v>2.1616675490783397E-4</v>
      </c>
      <c r="J1984" s="23">
        <v>86.150581397802725</v>
      </c>
      <c r="K1984" s="23">
        <v>24.30610669391098</v>
      </c>
      <c r="L1984" s="23"/>
    </row>
    <row r="1985" spans="1:12" x14ac:dyDescent="0.2">
      <c r="A1985" s="103" t="str">
        <f t="shared" si="99"/>
        <v>2017_2_6_lagI</v>
      </c>
      <c r="B1985" s="23" t="s">
        <v>76</v>
      </c>
      <c r="C1985" s="23">
        <v>6</v>
      </c>
      <c r="D1985" s="23" t="s">
        <v>227</v>
      </c>
      <c r="E1985" s="23">
        <v>5.3747742652130753E-6</v>
      </c>
      <c r="F1985" s="23">
        <v>3.07590320696374E-3</v>
      </c>
      <c r="G1985" s="23">
        <v>6.4926635389209574E-3</v>
      </c>
      <c r="H1985" s="23">
        <v>7.791094204767644E-3</v>
      </c>
      <c r="I1985" s="23">
        <v>5.2741380522254469E-4</v>
      </c>
      <c r="J1985" s="23">
        <v>79.528095703579524</v>
      </c>
      <c r="K1985" s="23">
        <v>32.188264943919457</v>
      </c>
      <c r="L1985" s="23"/>
    </row>
    <row r="1986" spans="1:12" x14ac:dyDescent="0.2">
      <c r="A1986" s="103" t="str">
        <f t="shared" si="99"/>
        <v>2017_2_7_f12_3</v>
      </c>
      <c r="B1986" s="23" t="s">
        <v>76</v>
      </c>
      <c r="C1986" s="23">
        <v>7</v>
      </c>
      <c r="D1986" s="23" t="s">
        <v>3</v>
      </c>
      <c r="E1986" s="23">
        <v>4.7892030124998251E-4</v>
      </c>
      <c r="F1986" s="23">
        <v>7.0114824280873039E-2</v>
      </c>
      <c r="G1986" s="23">
        <v>5.603406487119731E-2</v>
      </c>
      <c r="H1986" s="23">
        <v>2.9769776006811134E-3</v>
      </c>
      <c r="I1986" s="23">
        <v>0</v>
      </c>
      <c r="J1986" s="23">
        <v>66.079999999999984</v>
      </c>
      <c r="K1986" s="23">
        <v>-52.541027866755407</v>
      </c>
      <c r="L1986" s="23"/>
    </row>
    <row r="1987" spans="1:12" x14ac:dyDescent="0.2">
      <c r="A1987" s="103" t="str">
        <f t="shared" ref="A1987:A2050" si="100">CONCATENATE(B1987,"_",C1987,"_",D1987)</f>
        <v>2017_2_7_f4_1</v>
      </c>
      <c r="B1987" s="23" t="s">
        <v>76</v>
      </c>
      <c r="C1987" s="23">
        <v>7</v>
      </c>
      <c r="D1987" s="23" t="s">
        <v>43</v>
      </c>
      <c r="E1987" s="23">
        <v>0</v>
      </c>
      <c r="F1987" s="23">
        <v>5.2711241988567477E-2</v>
      </c>
      <c r="G1987" s="23">
        <v>0.14765840983890519</v>
      </c>
      <c r="H1987" s="23">
        <v>8.4832842542871961E-2</v>
      </c>
      <c r="I1987" s="23">
        <v>6.7555863502511693E-3</v>
      </c>
      <c r="J1987" s="23">
        <v>65.409999999999982</v>
      </c>
      <c r="K1987" s="23">
        <v>15.629905889975154</v>
      </c>
      <c r="L1987" s="23"/>
    </row>
    <row r="1988" spans="1:12" x14ac:dyDescent="0.2">
      <c r="A1988" s="103" t="str">
        <f t="shared" si="100"/>
        <v>2017_2_7_f4_2</v>
      </c>
      <c r="B1988" s="23" t="s">
        <v>76</v>
      </c>
      <c r="C1988" s="23">
        <v>7</v>
      </c>
      <c r="D1988" s="23" t="s">
        <v>44</v>
      </c>
      <c r="E1988" s="23">
        <v>0</v>
      </c>
      <c r="F1988" s="23">
        <v>7.4226661175848849E-2</v>
      </c>
      <c r="G1988" s="23">
        <v>0.3625824455923462</v>
      </c>
      <c r="H1988" s="23">
        <v>5.7954347353140673E-2</v>
      </c>
      <c r="I1988" s="23">
        <v>0</v>
      </c>
      <c r="J1988" s="23">
        <v>67.569999999999965</v>
      </c>
      <c r="K1988" s="23">
        <v>-3.2889077976882177</v>
      </c>
      <c r="L1988" s="23"/>
    </row>
    <row r="1989" spans="1:12" x14ac:dyDescent="0.2">
      <c r="A1989" s="103" t="str">
        <f t="shared" si="100"/>
        <v>2017_2_7_f4_3</v>
      </c>
      <c r="B1989" s="23" t="s">
        <v>76</v>
      </c>
      <c r="C1989" s="23">
        <v>7</v>
      </c>
      <c r="D1989" s="23" t="s">
        <v>100</v>
      </c>
      <c r="E1989" s="23">
        <v>6.3194001736151565E-4</v>
      </c>
      <c r="F1989" s="23">
        <v>1.5154347354660084E-3</v>
      </c>
      <c r="G1989" s="23">
        <v>6.0020935665526472E-2</v>
      </c>
      <c r="H1989" s="23">
        <v>3.6968900228696103E-2</v>
      </c>
      <c r="I1989" s="23">
        <v>3.3524421087498778E-3</v>
      </c>
      <c r="J1989" s="23">
        <v>58.72999999999994</v>
      </c>
      <c r="K1989" s="23">
        <v>39.901071548603298</v>
      </c>
      <c r="L1989" s="23"/>
    </row>
    <row r="1990" spans="1:12" x14ac:dyDescent="0.2">
      <c r="A1990" s="103" t="str">
        <f t="shared" si="100"/>
        <v>2017_2_7_f4_4</v>
      </c>
      <c r="B1990" s="23" t="s">
        <v>76</v>
      </c>
      <c r="C1990" s="23">
        <v>7</v>
      </c>
      <c r="D1990" s="23" t="s">
        <v>102</v>
      </c>
      <c r="E1990" s="23">
        <v>1.097411520035652E-4</v>
      </c>
      <c r="F1990" s="23">
        <v>8.5876629405429485E-3</v>
      </c>
      <c r="G1990" s="23">
        <v>2.3388606231663351E-2</v>
      </c>
      <c r="H1990" s="23">
        <v>1.8215917109221224E-3</v>
      </c>
      <c r="I1990" s="23">
        <v>1.097411520035652E-4</v>
      </c>
      <c r="J1990" s="23">
        <v>52.189999999999984</v>
      </c>
      <c r="K1990" s="23">
        <v>-19.890063701916532</v>
      </c>
      <c r="L1990" s="23"/>
    </row>
    <row r="1991" spans="1:12" x14ac:dyDescent="0.2">
      <c r="A1991" s="103" t="str">
        <f t="shared" si="100"/>
        <v>2017_2_7_f60_1</v>
      </c>
      <c r="B1991" s="23" t="s">
        <v>76</v>
      </c>
      <c r="C1991" s="23">
        <v>7</v>
      </c>
      <c r="D1991" s="23" t="s">
        <v>109</v>
      </c>
      <c r="E1991" s="23">
        <v>1.2194151940442434E-2</v>
      </c>
      <c r="F1991" s="23">
        <v>5.1451163793018125E-2</v>
      </c>
      <c r="G1991" s="23">
        <v>6.4875969412418744E-2</v>
      </c>
      <c r="H1991" s="23">
        <v>8.7840196169399545E-3</v>
      </c>
      <c r="I1991" s="23">
        <v>0</v>
      </c>
      <c r="J1991" s="23">
        <v>67.08</v>
      </c>
      <c r="K1991" s="23">
        <v>-48.836749732863133</v>
      </c>
      <c r="L1991" s="23"/>
    </row>
    <row r="1992" spans="1:12" x14ac:dyDescent="0.2">
      <c r="A1992" s="103" t="str">
        <f t="shared" si="100"/>
        <v>2017_2_7_f61_1</v>
      </c>
      <c r="B1992" s="23" t="s">
        <v>76</v>
      </c>
      <c r="C1992" s="23">
        <v>7</v>
      </c>
      <c r="D1992" s="23" t="s">
        <v>110</v>
      </c>
      <c r="E1992" s="23">
        <v>6.5844691202139117E-4</v>
      </c>
      <c r="F1992" s="23">
        <v>2.0534407843428502E-2</v>
      </c>
      <c r="G1992" s="23">
        <v>1.7333345712481886E-2</v>
      </c>
      <c r="H1992" s="23">
        <v>1.4687859769005088E-4</v>
      </c>
      <c r="I1992" s="23">
        <v>0</v>
      </c>
      <c r="J1992" s="23">
        <v>60.999999999999979</v>
      </c>
      <c r="K1992" s="23">
        <v>-56.122821337686638</v>
      </c>
      <c r="L1992" s="23"/>
    </row>
    <row r="1993" spans="1:12" x14ac:dyDescent="0.2">
      <c r="A1993" s="103" t="str">
        <f t="shared" si="100"/>
        <v>2017_2_7_f61_2</v>
      </c>
      <c r="B1993" s="23" t="s">
        <v>76</v>
      </c>
      <c r="C1993" s="23">
        <v>7</v>
      </c>
      <c r="D1993" s="23" t="s">
        <v>111</v>
      </c>
      <c r="E1993" s="23">
        <v>6.5844691202139117E-4</v>
      </c>
      <c r="F1993" s="23">
        <v>2.0071860957403344E-2</v>
      </c>
      <c r="G1993" s="23">
        <v>1.7613547740186419E-2</v>
      </c>
      <c r="H1993" s="23">
        <v>3.2922345601069553E-4</v>
      </c>
      <c r="I1993" s="23">
        <v>0</v>
      </c>
      <c r="J1993" s="23">
        <v>62.000000000000007</v>
      </c>
      <c r="K1993" s="23">
        <v>-54.455274403418642</v>
      </c>
      <c r="L1993" s="23"/>
    </row>
    <row r="1994" spans="1:12" x14ac:dyDescent="0.2">
      <c r="A1994" s="103" t="str">
        <f t="shared" si="100"/>
        <v>2017_2_7_f9_1</v>
      </c>
      <c r="B1994" s="23" t="s">
        <v>76</v>
      </c>
      <c r="C1994" s="23">
        <v>7</v>
      </c>
      <c r="D1994" s="23" t="s">
        <v>4</v>
      </c>
      <c r="E1994" s="23">
        <v>1.0528321496622206E-3</v>
      </c>
      <c r="F1994" s="23">
        <v>3.8360990819331371E-2</v>
      </c>
      <c r="G1994" s="23">
        <v>0.20406305213926867</v>
      </c>
      <c r="H1994" s="23">
        <v>4.8481205612333274E-2</v>
      </c>
      <c r="I1994" s="23">
        <v>0</v>
      </c>
      <c r="J1994" s="23">
        <v>65.409999999999954</v>
      </c>
      <c r="K1994" s="23">
        <v>2.7451031579247167</v>
      </c>
      <c r="L1994" s="23"/>
    </row>
    <row r="1995" spans="1:12" x14ac:dyDescent="0.2">
      <c r="A1995" s="103" t="str">
        <f t="shared" si="100"/>
        <v>2017_2_7_f9_2</v>
      </c>
      <c r="B1995" s="23" t="s">
        <v>76</v>
      </c>
      <c r="C1995" s="23">
        <v>7</v>
      </c>
      <c r="D1995" s="23" t="s">
        <v>5</v>
      </c>
      <c r="E1995" s="23">
        <v>1.7034795041851786E-3</v>
      </c>
      <c r="F1995" s="23">
        <v>0.15897257549927971</v>
      </c>
      <c r="G1995" s="23">
        <v>0.32847221789776421</v>
      </c>
      <c r="H1995" s="23">
        <v>2.5411031233925019E-2</v>
      </c>
      <c r="I1995" s="23">
        <v>1.7034795041851786E-3</v>
      </c>
      <c r="J1995" s="23">
        <v>67.48999999999991</v>
      </c>
      <c r="K1995" s="23">
        <v>-25.870844945248013</v>
      </c>
      <c r="L1995" s="23"/>
    </row>
    <row r="1996" spans="1:12" x14ac:dyDescent="0.2">
      <c r="A1996" s="103" t="str">
        <f t="shared" si="100"/>
        <v>2017_2_7_f9_3</v>
      </c>
      <c r="B1996" s="23" t="s">
        <v>76</v>
      </c>
      <c r="C1996" s="23">
        <v>7</v>
      </c>
      <c r="D1996" s="23" t="s">
        <v>6</v>
      </c>
      <c r="E1996" s="23">
        <v>6.3194001736151565E-4</v>
      </c>
      <c r="F1996" s="23">
        <v>1.4593081394012934E-2</v>
      </c>
      <c r="G1996" s="23">
        <v>6.3484204897486754E-2</v>
      </c>
      <c r="H1996" s="23">
        <v>2.4015855080857719E-2</v>
      </c>
      <c r="I1996" s="23">
        <v>9.5784060249996502E-4</v>
      </c>
      <c r="J1996" s="23">
        <v>60.26999999999996</v>
      </c>
      <c r="K1996" s="23">
        <v>9.7167157942151263</v>
      </c>
      <c r="L1996" s="23"/>
    </row>
    <row r="1997" spans="1:12" x14ac:dyDescent="0.2">
      <c r="A1997" s="103" t="str">
        <f t="shared" si="100"/>
        <v>2017_2_7_f9_4</v>
      </c>
      <c r="B1997" s="23" t="s">
        <v>76</v>
      </c>
      <c r="C1997" s="23">
        <v>7</v>
      </c>
      <c r="D1997" s="23" t="s">
        <v>7</v>
      </c>
      <c r="E1997" s="23">
        <v>0</v>
      </c>
      <c r="F1997" s="23">
        <v>1.371095926022207E-2</v>
      </c>
      <c r="G1997" s="23">
        <v>1.6661715007241777E-2</v>
      </c>
      <c r="H1997" s="23">
        <v>3.6446689196717049E-3</v>
      </c>
      <c r="I1997" s="23">
        <v>0</v>
      </c>
      <c r="J1997" s="23">
        <v>52.189999999999991</v>
      </c>
      <c r="K1997" s="23">
        <v>-29.591641784527038</v>
      </c>
      <c r="L1997" s="23"/>
    </row>
    <row r="1998" spans="1:12" x14ac:dyDescent="0.2">
      <c r="A1998" s="103" t="str">
        <f t="shared" si="100"/>
        <v>2017_2_7_InEI</v>
      </c>
      <c r="B1998" s="23" t="s">
        <v>76</v>
      </c>
      <c r="C1998" s="23">
        <v>7</v>
      </c>
      <c r="D1998" s="23" t="s">
        <v>107</v>
      </c>
      <c r="E1998" s="23">
        <v>2.9194766243512466E-5</v>
      </c>
      <c r="F1998" s="23">
        <v>2.7124252275517562E-3</v>
      </c>
      <c r="G1998" s="23">
        <v>6.0459433746740433E-3</v>
      </c>
      <c r="H1998" s="23">
        <v>5.449525191593992E-4</v>
      </c>
      <c r="I1998" s="23">
        <v>1.7453647725173472E-5</v>
      </c>
      <c r="J1998" s="23">
        <v>66.72806459884201</v>
      </c>
      <c r="K1998" s="23">
        <v>-23.432749562922616</v>
      </c>
      <c r="L1998" s="23"/>
    </row>
    <row r="1999" spans="1:12" x14ac:dyDescent="0.2">
      <c r="A1999" s="103" t="str">
        <f t="shared" si="100"/>
        <v>2017_2_7_InIN</v>
      </c>
      <c r="B1999" s="23" t="s">
        <v>76</v>
      </c>
      <c r="C1999" s="23">
        <v>7</v>
      </c>
      <c r="D1999" s="23" t="s">
        <v>113</v>
      </c>
      <c r="E1999" s="23">
        <v>1.9967409277143635E-7</v>
      </c>
      <c r="F1999" s="23">
        <v>1.2672034394023594E-4</v>
      </c>
      <c r="G1999" s="23">
        <v>3.0863023574457366E-4</v>
      </c>
      <c r="H1999" s="23">
        <v>7.0842159326220684E-5</v>
      </c>
      <c r="I1999" s="23">
        <v>3.3488547747484763E-6</v>
      </c>
      <c r="J1999" s="23">
        <v>58.127573634678853</v>
      </c>
      <c r="K1999" s="23">
        <v>-9.7264683819701929</v>
      </c>
      <c r="L1999" s="23"/>
    </row>
    <row r="2000" spans="1:12" x14ac:dyDescent="0.2">
      <c r="A2000" s="103" t="str">
        <f t="shared" si="100"/>
        <v>2017_2_7_lagE</v>
      </c>
      <c r="B2000" s="23" t="s">
        <v>76</v>
      </c>
      <c r="C2000" s="23">
        <v>7</v>
      </c>
      <c r="D2000" s="23" t="s">
        <v>226</v>
      </c>
      <c r="E2000" s="23">
        <v>0</v>
      </c>
      <c r="F2000" s="23">
        <v>1.3367817958005574E-3</v>
      </c>
      <c r="G2000" s="23">
        <v>6.051983673960956E-3</v>
      </c>
      <c r="H2000" s="23">
        <v>1.3297768395290007E-3</v>
      </c>
      <c r="I2000" s="23">
        <v>3.1168872369970475E-5</v>
      </c>
      <c r="J2000" s="23">
        <v>66.793038886121678</v>
      </c>
      <c r="K2000" s="23">
        <v>0.63239559934689715</v>
      </c>
      <c r="L2000" s="23"/>
    </row>
    <row r="2001" spans="1:12" x14ac:dyDescent="0.2">
      <c r="A2001" s="103" t="str">
        <f t="shared" si="100"/>
        <v>2017_2_7_lagI</v>
      </c>
      <c r="B2001" s="23" t="s">
        <v>76</v>
      </c>
      <c r="C2001" s="23">
        <v>7</v>
      </c>
      <c r="D2001" s="23" t="s">
        <v>227</v>
      </c>
      <c r="E2001" s="23">
        <v>5.0553229550517364E-7</v>
      </c>
      <c r="F2001" s="23">
        <v>2.8446317628534499E-5</v>
      </c>
      <c r="G2001" s="23">
        <v>3.6326531669371578E-4</v>
      </c>
      <c r="H2001" s="23">
        <v>1.02079152964859E-4</v>
      </c>
      <c r="I2001" s="23">
        <v>1.2026849914353407E-5</v>
      </c>
      <c r="J2001" s="23">
        <v>57.283342122103143</v>
      </c>
      <c r="K2001" s="23">
        <v>19.093629602229754</v>
      </c>
      <c r="L2001" s="23"/>
    </row>
    <row r="2002" spans="1:12" x14ac:dyDescent="0.2">
      <c r="A2002" s="103" t="str">
        <f t="shared" si="100"/>
        <v>2017_2_8_f12_3</v>
      </c>
      <c r="B2002" s="23" t="s">
        <v>76</v>
      </c>
      <c r="C2002" s="23">
        <v>8</v>
      </c>
      <c r="D2002" s="23" t="s">
        <v>3</v>
      </c>
      <c r="E2002" s="23">
        <v>3.6293182565723132E-4</v>
      </c>
      <c r="F2002" s="23">
        <v>0.11167049219737529</v>
      </c>
      <c r="G2002" s="23">
        <v>0.14699519570904002</v>
      </c>
      <c r="H2002" s="23">
        <v>4.9495152987249144E-2</v>
      </c>
      <c r="I2002" s="23">
        <v>0</v>
      </c>
      <c r="J2002" s="23">
        <v>30.159999999999975</v>
      </c>
      <c r="K2002" s="23">
        <v>-20.38779777228536</v>
      </c>
      <c r="L2002" s="23"/>
    </row>
    <row r="2003" spans="1:12" x14ac:dyDescent="0.2">
      <c r="A2003" s="103" t="str">
        <f t="shared" si="100"/>
        <v>2017_2_8_f4_1</v>
      </c>
      <c r="B2003" s="23" t="s">
        <v>76</v>
      </c>
      <c r="C2003" s="23">
        <v>8</v>
      </c>
      <c r="D2003" s="23" t="s">
        <v>43</v>
      </c>
      <c r="E2003" s="23">
        <v>0</v>
      </c>
      <c r="F2003" s="23">
        <v>0.2167299497661527</v>
      </c>
      <c r="G2003" s="23">
        <v>0.38659657024077571</v>
      </c>
      <c r="H2003" s="23">
        <v>0.10440672094231761</v>
      </c>
      <c r="I2003" s="23">
        <v>8.5224320110860903E-3</v>
      </c>
      <c r="J2003" s="23">
        <v>31.819999999999983</v>
      </c>
      <c r="K2003" s="23">
        <v>-13.302284142179444</v>
      </c>
      <c r="L2003" s="23"/>
    </row>
    <row r="2004" spans="1:12" x14ac:dyDescent="0.2">
      <c r="A2004" s="103" t="str">
        <f t="shared" si="100"/>
        <v>2017_2_8_f4_2</v>
      </c>
      <c r="B2004" s="23" t="s">
        <v>76</v>
      </c>
      <c r="C2004" s="23">
        <v>8</v>
      </c>
      <c r="D2004" s="23" t="s">
        <v>44</v>
      </c>
      <c r="E2004" s="23">
        <v>2.8475000852294173E-2</v>
      </c>
      <c r="F2004" s="23">
        <v>0.21171562360485999</v>
      </c>
      <c r="G2004" s="23">
        <v>0.25405605145938281</v>
      </c>
      <c r="H2004" s="23">
        <v>2.435356986481331E-2</v>
      </c>
      <c r="I2004" s="23">
        <v>1.633163065346456E-2</v>
      </c>
      <c r="J2004" s="23">
        <v>32.139999999999972</v>
      </c>
      <c r="K2004" s="23">
        <v>-39.565560300554786</v>
      </c>
      <c r="L2004" s="23"/>
    </row>
    <row r="2005" spans="1:12" x14ac:dyDescent="0.2">
      <c r="A2005" s="103" t="str">
        <f t="shared" si="100"/>
        <v>2017_2_8_f4_3</v>
      </c>
      <c r="B2005" s="23" t="s">
        <v>76</v>
      </c>
      <c r="C2005" s="23">
        <v>8</v>
      </c>
      <c r="D2005" s="23" t="s">
        <v>100</v>
      </c>
      <c r="E2005" s="23">
        <v>0</v>
      </c>
      <c r="F2005" s="23">
        <v>5.4601847876566807E-2</v>
      </c>
      <c r="G2005" s="23">
        <v>0.17727850479984789</v>
      </c>
      <c r="H2005" s="23">
        <v>9.0156032351398879E-2</v>
      </c>
      <c r="I2005" s="23">
        <v>2.5405227796006192E-3</v>
      </c>
      <c r="J2005" s="23">
        <v>29.959999999999983</v>
      </c>
      <c r="K2005" s="23">
        <v>12.519445794382881</v>
      </c>
      <c r="L2005" s="23"/>
    </row>
    <row r="2006" spans="1:12" x14ac:dyDescent="0.2">
      <c r="A2006" s="103" t="str">
        <f t="shared" si="100"/>
        <v>2017_2_8_f4_4</v>
      </c>
      <c r="B2006" s="23" t="s">
        <v>76</v>
      </c>
      <c r="C2006" s="23">
        <v>8</v>
      </c>
      <c r="D2006" s="23" t="s">
        <v>102</v>
      </c>
      <c r="E2006" s="23">
        <v>2.5326995209269502E-2</v>
      </c>
      <c r="F2006" s="23">
        <v>0.15224273034500679</v>
      </c>
      <c r="G2006" s="23">
        <v>0.11273665837263704</v>
      </c>
      <c r="H2006" s="23">
        <v>8.5973186764214376E-3</v>
      </c>
      <c r="I2006" s="23">
        <v>3.3349426226464147E-4</v>
      </c>
      <c r="J2006" s="23">
        <v>28.879999999999981</v>
      </c>
      <c r="K2006" s="23">
        <v>-64.708671111353823</v>
      </c>
      <c r="L2006" s="23"/>
    </row>
    <row r="2007" spans="1:12" x14ac:dyDescent="0.2">
      <c r="A2007" s="103" t="str">
        <f t="shared" si="100"/>
        <v>2017_2_8_f60_1</v>
      </c>
      <c r="B2007" s="23" t="s">
        <v>76</v>
      </c>
      <c r="C2007" s="23">
        <v>8</v>
      </c>
      <c r="D2007" s="23" t="s">
        <v>109</v>
      </c>
      <c r="E2007" s="23">
        <v>0</v>
      </c>
      <c r="F2007" s="23">
        <v>8.6503666870663978E-2</v>
      </c>
      <c r="G2007" s="23">
        <v>0.13011942341011168</v>
      </c>
      <c r="H2007" s="23">
        <v>5.8482207402781171E-2</v>
      </c>
      <c r="I2007" s="23">
        <v>6.4804829231386802E-3</v>
      </c>
      <c r="J2007" s="23">
        <v>28.159999999999975</v>
      </c>
      <c r="K2007" s="23">
        <v>-5.3484567257468054</v>
      </c>
      <c r="L2007" s="23"/>
    </row>
    <row r="2008" spans="1:12" x14ac:dyDescent="0.2">
      <c r="A2008" s="103" t="str">
        <f t="shared" si="100"/>
        <v>2017_2_8_f61_1</v>
      </c>
      <c r="B2008" s="23" t="s">
        <v>76</v>
      </c>
      <c r="C2008" s="23">
        <v>8</v>
      </c>
      <c r="D2008" s="23" t="s">
        <v>110</v>
      </c>
      <c r="E2008" s="23">
        <v>2.6994466520592716E-2</v>
      </c>
      <c r="F2008" s="23">
        <v>0.1573134771790394</v>
      </c>
      <c r="G2008" s="23">
        <v>9.0881271586140247E-2</v>
      </c>
      <c r="H2008" s="23">
        <v>3.4344709770861956E-3</v>
      </c>
      <c r="I2008" s="23">
        <v>0</v>
      </c>
      <c r="J2008" s="23">
        <v>27.999999999999975</v>
      </c>
      <c r="K2008" s="23">
        <v>-74.605264911696096</v>
      </c>
      <c r="L2008" s="23"/>
    </row>
    <row r="2009" spans="1:12" x14ac:dyDescent="0.2">
      <c r="A2009" s="103" t="str">
        <f t="shared" si="100"/>
        <v>2017_2_8_f61_2</v>
      </c>
      <c r="B2009" s="23" t="s">
        <v>76</v>
      </c>
      <c r="C2009" s="23">
        <v>8</v>
      </c>
      <c r="D2009" s="23" t="s">
        <v>111</v>
      </c>
      <c r="E2009" s="23">
        <v>2.3614958963122518E-2</v>
      </c>
      <c r="F2009" s="23">
        <v>0.18750696327106606</v>
      </c>
      <c r="G2009" s="23">
        <v>6.3400304527054585E-2</v>
      </c>
      <c r="H2009" s="23">
        <v>4.1014595016154783E-3</v>
      </c>
      <c r="I2009" s="23">
        <v>0</v>
      </c>
      <c r="J2009" s="23">
        <v>27.999999999999979</v>
      </c>
      <c r="K2009" s="23">
        <v>-82.77667444185272</v>
      </c>
      <c r="L2009" s="23"/>
    </row>
    <row r="2010" spans="1:12" x14ac:dyDescent="0.2">
      <c r="A2010" s="103" t="str">
        <f t="shared" si="100"/>
        <v>2017_2_8_f9_1</v>
      </c>
      <c r="B2010" s="23" t="s">
        <v>76</v>
      </c>
      <c r="C2010" s="23">
        <v>8</v>
      </c>
      <c r="D2010" s="23" t="s">
        <v>4</v>
      </c>
      <c r="E2010" s="23">
        <v>7.2717824354754897E-4</v>
      </c>
      <c r="F2010" s="23">
        <v>0.15665650441711407</v>
      </c>
      <c r="G2010" s="23">
        <v>0.44486506149315741</v>
      </c>
      <c r="H2010" s="23">
        <v>8.0610081413476489E-2</v>
      </c>
      <c r="I2010" s="23">
        <v>0</v>
      </c>
      <c r="J2010" s="23">
        <v>30.819999999999975</v>
      </c>
      <c r="K2010" s="23">
        <v>-11.349458568738232</v>
      </c>
      <c r="L2010" s="23"/>
    </row>
    <row r="2011" spans="1:12" x14ac:dyDescent="0.2">
      <c r="A2011" s="103" t="str">
        <f t="shared" si="100"/>
        <v>2017_2_8_f9_2</v>
      </c>
      <c r="B2011" s="23" t="s">
        <v>76</v>
      </c>
      <c r="C2011" s="23">
        <v>8</v>
      </c>
      <c r="D2011" s="23" t="s">
        <v>5</v>
      </c>
      <c r="E2011" s="23">
        <v>5.7299565795348203E-4</v>
      </c>
      <c r="F2011" s="23">
        <v>0.22877504495353929</v>
      </c>
      <c r="G2011" s="23">
        <v>0.29813489226992673</v>
      </c>
      <c r="H2011" s="23">
        <v>4.5839652636278563E-3</v>
      </c>
      <c r="I2011" s="23">
        <v>5.7299565795348203E-4</v>
      </c>
      <c r="J2011" s="23">
        <v>31.979999999999968</v>
      </c>
      <c r="K2011" s="23">
        <v>-42.09055354250831</v>
      </c>
      <c r="L2011" s="23"/>
    </row>
    <row r="2012" spans="1:12" x14ac:dyDescent="0.2">
      <c r="A2012" s="103" t="str">
        <f t="shared" si="100"/>
        <v>2017_2_8_f9_3</v>
      </c>
      <c r="B2012" s="23" t="s">
        <v>76</v>
      </c>
      <c r="C2012" s="23">
        <v>8</v>
      </c>
      <c r="D2012" s="23" t="s">
        <v>6</v>
      </c>
      <c r="E2012" s="23">
        <v>0</v>
      </c>
      <c r="F2012" s="23">
        <v>9.5598398908762164E-2</v>
      </c>
      <c r="G2012" s="23">
        <v>0.16190625410301068</v>
      </c>
      <c r="H2012" s="23">
        <v>6.7072254795641342E-2</v>
      </c>
      <c r="I2012" s="23">
        <v>7.2586365131446264E-4</v>
      </c>
      <c r="J2012" s="23">
        <v>30.039999999999981</v>
      </c>
      <c r="K2012" s="23">
        <v>-8.3228361962870174</v>
      </c>
      <c r="L2012" s="23"/>
    </row>
    <row r="2013" spans="1:12" x14ac:dyDescent="0.2">
      <c r="A2013" s="103" t="str">
        <f t="shared" si="100"/>
        <v>2017_2_8_f9_4</v>
      </c>
      <c r="B2013" s="23" t="s">
        <v>76</v>
      </c>
      <c r="C2013" s="23">
        <v>8</v>
      </c>
      <c r="D2013" s="23" t="s">
        <v>7</v>
      </c>
      <c r="E2013" s="23">
        <v>2.4993500947004865E-2</v>
      </c>
      <c r="F2013" s="23">
        <v>0.15135811638875465</v>
      </c>
      <c r="G2013" s="23">
        <v>0.12021762543172265</v>
      </c>
      <c r="H2013" s="23">
        <v>2.6679540981171318E-3</v>
      </c>
      <c r="I2013" s="23">
        <v>0</v>
      </c>
      <c r="J2013" s="23">
        <v>28.879999999999981</v>
      </c>
      <c r="K2013" s="23">
        <v>-66.394541275522627</v>
      </c>
      <c r="L2013" s="23"/>
    </row>
    <row r="2014" spans="1:12" x14ac:dyDescent="0.2">
      <c r="A2014" s="103" t="str">
        <f t="shared" si="100"/>
        <v>2017_2_8_InEI</v>
      </c>
      <c r="B2014" s="23" t="s">
        <v>76</v>
      </c>
      <c r="C2014" s="23">
        <v>8</v>
      </c>
      <c r="D2014" s="23" t="s">
        <v>107</v>
      </c>
      <c r="E2014" s="23">
        <v>2.8657119403812769E-5</v>
      </c>
      <c r="F2014" s="23">
        <v>9.8413299742401133E-3</v>
      </c>
      <c r="G2014" s="23">
        <v>1.6725454459872918E-2</v>
      </c>
      <c r="H2014" s="23">
        <v>2.4742946765962375E-3</v>
      </c>
      <c r="I2014" s="23">
        <v>1.2410478713693655E-5</v>
      </c>
      <c r="J2014" s="23">
        <v>31.355641318036259</v>
      </c>
      <c r="K2014" s="23">
        <v>-25.443543260780917</v>
      </c>
      <c r="L2014" s="23"/>
    </row>
    <row r="2015" spans="1:12" x14ac:dyDescent="0.2">
      <c r="A2015" s="103" t="str">
        <f t="shared" si="100"/>
        <v>2017_2_8_InIN</v>
      </c>
      <c r="B2015" s="23" t="s">
        <v>76</v>
      </c>
      <c r="C2015" s="23">
        <v>8</v>
      </c>
      <c r="D2015" s="23" t="s">
        <v>113</v>
      </c>
      <c r="E2015" s="23">
        <v>4.8906408375345566E-4</v>
      </c>
      <c r="F2015" s="23">
        <v>4.7174397534244282E-3</v>
      </c>
      <c r="G2015" s="23">
        <v>4.6741644506674736E-3</v>
      </c>
      <c r="H2015" s="23">
        <v>1.2572715634120788E-3</v>
      </c>
      <c r="I2015" s="23">
        <v>1.1152287383897659E-5</v>
      </c>
      <c r="J2015" s="23">
        <v>29.445677416083289</v>
      </c>
      <c r="K2015" s="23">
        <v>-39.608532496078311</v>
      </c>
      <c r="L2015" s="23"/>
    </row>
    <row r="2016" spans="1:12" x14ac:dyDescent="0.2">
      <c r="A2016" s="103" t="str">
        <f t="shared" si="100"/>
        <v>2017_2_8_lagE</v>
      </c>
      <c r="B2016" s="23" t="s">
        <v>76</v>
      </c>
      <c r="C2016" s="23">
        <v>8</v>
      </c>
      <c r="D2016" s="23" t="s">
        <v>226</v>
      </c>
      <c r="E2016" s="23">
        <v>8.8090046575940403E-4</v>
      </c>
      <c r="F2016" s="23">
        <v>1.1476266157048441E-2</v>
      </c>
      <c r="G2016" s="23">
        <v>1.4656919076840181E-2</v>
      </c>
      <c r="H2016" s="23">
        <v>2.9582368809909707E-3</v>
      </c>
      <c r="I2016" s="23">
        <v>1.9262837992976953E-4</v>
      </c>
      <c r="J2016" s="23">
        <v>31.970831682695934</v>
      </c>
      <c r="K2016" s="23">
        <v>-32.801556550351421</v>
      </c>
      <c r="L2016" s="23"/>
    </row>
    <row r="2017" spans="1:12" x14ac:dyDescent="0.2">
      <c r="A2017" s="103" t="str">
        <f t="shared" si="100"/>
        <v>2017_2_8_lagI</v>
      </c>
      <c r="B2017" s="23" t="s">
        <v>76</v>
      </c>
      <c r="C2017" s="23">
        <v>8</v>
      </c>
      <c r="D2017" s="23" t="s">
        <v>227</v>
      </c>
      <c r="E2017" s="23">
        <v>4.9435572232374176E-4</v>
      </c>
      <c r="F2017" s="23">
        <v>3.6986416838849859E-3</v>
      </c>
      <c r="G2017" s="23">
        <v>5.3499617018512025E-3</v>
      </c>
      <c r="H2017" s="23">
        <v>1.5506560987835797E-3</v>
      </c>
      <c r="I2017" s="23">
        <v>4.4324644413927776E-5</v>
      </c>
      <c r="J2017" s="23">
        <v>29.403372462186155</v>
      </c>
      <c r="K2017" s="23">
        <v>-27.36635124292685</v>
      </c>
      <c r="L2017" s="23"/>
    </row>
    <row r="2018" spans="1:12" x14ac:dyDescent="0.2">
      <c r="A2018" s="103" t="str">
        <f t="shared" si="100"/>
        <v>2017_4_1_f12_3</v>
      </c>
      <c r="B2018" s="23" t="s">
        <v>77</v>
      </c>
      <c r="C2018" s="23">
        <v>1</v>
      </c>
      <c r="D2018" s="23" t="s">
        <v>3</v>
      </c>
      <c r="E2018" s="23">
        <v>0</v>
      </c>
      <c r="F2018" s="23">
        <v>0.86206977369997284</v>
      </c>
      <c r="G2018" s="23">
        <v>0.800120085767555</v>
      </c>
      <c r="H2018" s="23">
        <v>0.12390888213142341</v>
      </c>
      <c r="I2018" s="23">
        <v>0</v>
      </c>
      <c r="J2018" s="23">
        <v>81.979999999999933</v>
      </c>
      <c r="K2018" s="23">
        <v>-41.328112179718183</v>
      </c>
      <c r="L2018" s="23"/>
    </row>
    <row r="2019" spans="1:12" x14ac:dyDescent="0.2">
      <c r="A2019" s="103" t="str">
        <f t="shared" si="100"/>
        <v>2017_4_1_f4_1</v>
      </c>
      <c r="B2019" s="23" t="s">
        <v>77</v>
      </c>
      <c r="C2019" s="23">
        <v>1</v>
      </c>
      <c r="D2019" s="23" t="s">
        <v>43</v>
      </c>
      <c r="E2019" s="23">
        <v>1.9643166464576478E-2</v>
      </c>
      <c r="F2019" s="23">
        <v>0.65017841676771171</v>
      </c>
      <c r="G2019" s="23">
        <v>0.72107396500952659</v>
      </c>
      <c r="H2019" s="23">
        <v>0.1241919279404123</v>
      </c>
      <c r="I2019" s="23">
        <v>5.3836826606617006E-3</v>
      </c>
      <c r="J2019" s="23">
        <v>73.719999999999956</v>
      </c>
      <c r="K2019" s="23">
        <v>-36.469317632905287</v>
      </c>
      <c r="L2019" s="23"/>
    </row>
    <row r="2020" spans="1:12" x14ac:dyDescent="0.2">
      <c r="A2020" s="103" t="str">
        <f t="shared" si="100"/>
        <v>2017_4_1_f4_2</v>
      </c>
      <c r="B2020" s="23" t="s">
        <v>77</v>
      </c>
      <c r="C2020" s="23">
        <v>1</v>
      </c>
      <c r="D2020" s="23" t="s">
        <v>44</v>
      </c>
      <c r="E2020" s="23">
        <v>2.7748508904671561E-2</v>
      </c>
      <c r="F2020" s="23">
        <v>0.50401426939812433</v>
      </c>
      <c r="G2020" s="23">
        <v>1.011648971311202</v>
      </c>
      <c r="H2020" s="23">
        <v>0.10566778717678627</v>
      </c>
      <c r="I2020" s="23">
        <v>6.9099587190995099E-3</v>
      </c>
      <c r="J2020" s="23">
        <v>74.259999999999934</v>
      </c>
      <c r="K2020" s="23">
        <v>-26.571640930427382</v>
      </c>
      <c r="L2020" s="23"/>
    </row>
    <row r="2021" spans="1:12" x14ac:dyDescent="0.2">
      <c r="A2021" s="103" t="str">
        <f t="shared" si="100"/>
        <v>2017_4_1_f4_3</v>
      </c>
      <c r="B2021" s="23" t="s">
        <v>77</v>
      </c>
      <c r="C2021" s="23">
        <v>1</v>
      </c>
      <c r="D2021" s="23" t="s">
        <v>100</v>
      </c>
      <c r="E2021" s="23">
        <v>3.6640130026235333E-2</v>
      </c>
      <c r="F2021" s="23">
        <v>0.17315553209451867</v>
      </c>
      <c r="G2021" s="23">
        <v>0.67766430003535238</v>
      </c>
      <c r="H2021" s="23">
        <v>0.60221610873728459</v>
      </c>
      <c r="I2021" s="23">
        <v>0.23683024454088369</v>
      </c>
      <c r="J2021" s="23">
        <v>77.169999999999959</v>
      </c>
      <c r="K2021" s="23">
        <v>48.041573798902107</v>
      </c>
      <c r="L2021" s="23"/>
    </row>
    <row r="2022" spans="1:12" x14ac:dyDescent="0.2">
      <c r="A2022" s="103" t="str">
        <f t="shared" si="100"/>
        <v>2017_4_1_f4_4</v>
      </c>
      <c r="B2022" s="23" t="s">
        <v>77</v>
      </c>
      <c r="C2022" s="23">
        <v>1</v>
      </c>
      <c r="D2022" s="23" t="s">
        <v>102</v>
      </c>
      <c r="E2022" s="23">
        <v>0.24732833215731423</v>
      </c>
      <c r="F2022" s="23">
        <v>1.157959297359527</v>
      </c>
      <c r="G2022" s="23">
        <v>0.95426894938166029</v>
      </c>
      <c r="H2022" s="23">
        <v>0.20159208229657966</v>
      </c>
      <c r="I2022" s="23">
        <v>7.9671333605674605E-2</v>
      </c>
      <c r="J2022" s="23">
        <v>64.539999999999978</v>
      </c>
      <c r="K2022" s="23">
        <v>-48.912126336111044</v>
      </c>
      <c r="L2022" s="23"/>
    </row>
    <row r="2023" spans="1:12" x14ac:dyDescent="0.2">
      <c r="A2023" s="103" t="str">
        <f t="shared" si="100"/>
        <v>2017_4_1_f60_1</v>
      </c>
      <c r="B2023" s="23" t="s">
        <v>77</v>
      </c>
      <c r="C2023" s="23">
        <v>1</v>
      </c>
      <c r="D2023" s="23" t="s">
        <v>109</v>
      </c>
      <c r="E2023" s="23">
        <v>0</v>
      </c>
      <c r="F2023" s="23">
        <v>0.53634551393547791</v>
      </c>
      <c r="G2023" s="23">
        <v>0.56515269569815563</v>
      </c>
      <c r="H2023" s="23">
        <v>0.1014966727680717</v>
      </c>
      <c r="I2023" s="23">
        <v>3.8021502636955591E-2</v>
      </c>
      <c r="J2023" s="23">
        <v>51.169999999999945</v>
      </c>
      <c r="K2023" s="23">
        <v>-28.912256132888793</v>
      </c>
      <c r="L2023" s="23"/>
    </row>
    <row r="2024" spans="1:12" x14ac:dyDescent="0.2">
      <c r="A2024" s="103" t="str">
        <f t="shared" si="100"/>
        <v>2017_4_1_f61_1</v>
      </c>
      <c r="B2024" s="23" t="s">
        <v>77</v>
      </c>
      <c r="C2024" s="23">
        <v>1</v>
      </c>
      <c r="D2024" s="23" t="s">
        <v>110</v>
      </c>
      <c r="E2024" s="23">
        <v>0.28614141939317411</v>
      </c>
      <c r="F2024" s="23">
        <v>1.3777171612136503</v>
      </c>
      <c r="G2024" s="23">
        <v>0.44662717718275319</v>
      </c>
      <c r="H2024" s="23">
        <v>6.7200207969695849E-2</v>
      </c>
      <c r="I2024" s="23">
        <v>1.8869536153303377E-3</v>
      </c>
      <c r="J2024" s="23">
        <v>47.539999999999971</v>
      </c>
      <c r="K2024" s="23">
        <v>-86.210737346599103</v>
      </c>
      <c r="L2024" s="23"/>
    </row>
    <row r="2025" spans="1:12" x14ac:dyDescent="0.2">
      <c r="A2025" s="103" t="str">
        <f t="shared" si="100"/>
        <v>2017_4_1_f61_2</v>
      </c>
      <c r="B2025" s="23" t="s">
        <v>77</v>
      </c>
      <c r="C2025" s="23">
        <v>1</v>
      </c>
      <c r="D2025" s="23" t="s">
        <v>111</v>
      </c>
      <c r="E2025" s="23">
        <v>0.15328666394325399</v>
      </c>
      <c r="F2025" s="23">
        <v>1.4251071415308039</v>
      </c>
      <c r="G2025" s="23">
        <v>0.59815946819177723</v>
      </c>
      <c r="H2025" s="23">
        <v>3.0196457087681514E-3</v>
      </c>
      <c r="I2025" s="23">
        <v>0</v>
      </c>
      <c r="J2025" s="23">
        <v>47.539999999999978</v>
      </c>
      <c r="K2025" s="23">
        <v>-79.311905940020466</v>
      </c>
      <c r="L2025" s="23"/>
    </row>
    <row r="2026" spans="1:12" x14ac:dyDescent="0.2">
      <c r="A2026" s="103" t="str">
        <f t="shared" si="100"/>
        <v>2017_4_1_f9_1</v>
      </c>
      <c r="B2026" s="23" t="s">
        <v>77</v>
      </c>
      <c r="C2026" s="23">
        <v>1</v>
      </c>
      <c r="D2026" s="23" t="s">
        <v>4</v>
      </c>
      <c r="E2026" s="23">
        <v>4.2369651827472724E-2</v>
      </c>
      <c r="F2026" s="23">
        <v>0.32983197644205781</v>
      </c>
      <c r="G2026" s="23">
        <v>0.87892603499047184</v>
      </c>
      <c r="H2026" s="23">
        <v>0.21682314221375354</v>
      </c>
      <c r="I2026" s="23">
        <v>0</v>
      </c>
      <c r="J2026" s="23">
        <v>70.719999999999942</v>
      </c>
      <c r="K2026" s="23">
        <v>-13.471033030935253</v>
      </c>
      <c r="L2026" s="23"/>
    </row>
    <row r="2027" spans="1:12" x14ac:dyDescent="0.2">
      <c r="A2027" s="103" t="str">
        <f t="shared" si="100"/>
        <v>2017_4_1_f9_2</v>
      </c>
      <c r="B2027" s="23" t="s">
        <v>77</v>
      </c>
      <c r="C2027" s="23">
        <v>1</v>
      </c>
      <c r="D2027" s="23" t="s">
        <v>5</v>
      </c>
      <c r="E2027" s="23">
        <v>1.7274896797748775E-3</v>
      </c>
      <c r="F2027" s="23">
        <v>0.40309089724220054</v>
      </c>
      <c r="G2027" s="23">
        <v>1.1483294566744826</v>
      </c>
      <c r="H2027" s="23">
        <v>6.7941720367283104E-2</v>
      </c>
      <c r="I2027" s="23">
        <v>3.4549793595497549E-3</v>
      </c>
      <c r="J2027" s="23">
        <v>71.169999999999945</v>
      </c>
      <c r="K2027" s="23">
        <v>-20.417673302871027</v>
      </c>
      <c r="L2027" s="23"/>
    </row>
    <row r="2028" spans="1:12" x14ac:dyDescent="0.2">
      <c r="A2028" s="103" t="str">
        <f t="shared" si="100"/>
        <v>2017_4_1_f9_3</v>
      </c>
      <c r="B2028" s="23" t="s">
        <v>77</v>
      </c>
      <c r="C2028" s="23">
        <v>1</v>
      </c>
      <c r="D2028" s="23" t="s">
        <v>6</v>
      </c>
      <c r="E2028" s="23">
        <v>3.6640130026235333E-2</v>
      </c>
      <c r="F2028" s="23">
        <v>0.29081650479144749</v>
      </c>
      <c r="G2028" s="23">
        <v>0.85834995673763659</v>
      </c>
      <c r="H2028" s="23">
        <v>0.43174546886822718</v>
      </c>
      <c r="I2028" s="23">
        <v>5.2684843322662725E-2</v>
      </c>
      <c r="J2028" s="23">
        <v>71.169999999999959</v>
      </c>
      <c r="K2028" s="23">
        <v>10.35891317462618</v>
      </c>
      <c r="L2028" s="23"/>
    </row>
    <row r="2029" spans="1:12" x14ac:dyDescent="0.2">
      <c r="A2029" s="103" t="str">
        <f t="shared" si="100"/>
        <v>2017_4_1_f9_4</v>
      </c>
      <c r="B2029" s="23" t="s">
        <v>77</v>
      </c>
      <c r="C2029" s="23">
        <v>1</v>
      </c>
      <c r="D2029" s="23" t="s">
        <v>7</v>
      </c>
      <c r="E2029" s="23">
        <v>0.31318193634641806</v>
      </c>
      <c r="F2029" s="23">
        <v>1.3694191703494625</v>
      </c>
      <c r="G2029" s="23">
        <v>0.81320756118394077</v>
      </c>
      <c r="H2029" s="23">
        <v>9.463438184721655E-2</v>
      </c>
      <c r="I2029" s="23">
        <v>7.7784379990344266E-2</v>
      </c>
      <c r="J2029" s="23">
        <v>59.539999999999978</v>
      </c>
      <c r="K2029" s="23">
        <v>-65.420956316279401</v>
      </c>
      <c r="L2029" s="23"/>
    </row>
    <row r="2030" spans="1:12" x14ac:dyDescent="0.2">
      <c r="A2030" s="103" t="str">
        <f t="shared" si="100"/>
        <v>2017_4_1_InEI</v>
      </c>
      <c r="B2030" s="23" t="s">
        <v>77</v>
      </c>
      <c r="C2030" s="23">
        <v>1</v>
      </c>
      <c r="D2030" s="23" t="s">
        <v>107</v>
      </c>
      <c r="E2030" s="23">
        <v>9.5706865863724754E-4</v>
      </c>
      <c r="F2030" s="23">
        <v>1.5922344478968575E-2</v>
      </c>
      <c r="G2030" s="23">
        <v>4.7916455751742769E-2</v>
      </c>
      <c r="H2030" s="23">
        <v>7.3356355120685352E-3</v>
      </c>
      <c r="I2030" s="23">
        <v>7.474830505054469E-5</v>
      </c>
      <c r="J2030" s="23">
        <v>71.170892607544204</v>
      </c>
      <c r="K2030" s="23">
        <v>-14.335807892086127</v>
      </c>
      <c r="L2030" s="23"/>
    </row>
    <row r="2031" spans="1:12" x14ac:dyDescent="0.2">
      <c r="A2031" s="103" t="str">
        <f t="shared" si="100"/>
        <v>2017_4_1_InIN</v>
      </c>
      <c r="B2031" s="23" t="s">
        <v>77</v>
      </c>
      <c r="C2031" s="23">
        <v>1</v>
      </c>
      <c r="D2031" s="23" t="s">
        <v>113</v>
      </c>
      <c r="E2031" s="23">
        <v>1.6486863784959629E-2</v>
      </c>
      <c r="F2031" s="23">
        <v>8.3627253061023629E-2</v>
      </c>
      <c r="G2031" s="23">
        <v>7.7975800109190557E-2</v>
      </c>
      <c r="H2031" s="23">
        <v>2.3589732088493444E-2</v>
      </c>
      <c r="I2031" s="23">
        <v>6.3474622362191032E-3</v>
      </c>
      <c r="J2031" s="23">
        <v>66.53761664971978</v>
      </c>
      <c r="K2031" s="23">
        <v>-38.608584994458276</v>
      </c>
      <c r="L2031" s="23"/>
    </row>
    <row r="2032" spans="1:12" x14ac:dyDescent="0.2">
      <c r="A2032" s="103" t="str">
        <f t="shared" si="100"/>
        <v>2017_4_1_lagE</v>
      </c>
      <c r="B2032" s="23" t="s">
        <v>77</v>
      </c>
      <c r="C2032" s="23">
        <v>1</v>
      </c>
      <c r="D2032" s="23" t="s">
        <v>226</v>
      </c>
      <c r="E2032" s="23">
        <v>1.1229854471520959E-3</v>
      </c>
      <c r="F2032" s="23">
        <v>2.668881379120816E-2</v>
      </c>
      <c r="G2032" s="23">
        <v>4.1115247454440534E-2</v>
      </c>
      <c r="H2032" s="23">
        <v>4.3075526644064978E-3</v>
      </c>
      <c r="I2032" s="23">
        <v>2.6153897896102814E-4</v>
      </c>
      <c r="J2032" s="23">
        <v>73.81380440061902</v>
      </c>
      <c r="K2032" s="23">
        <v>-32.796490548839976</v>
      </c>
      <c r="L2032" s="23"/>
    </row>
    <row r="2033" spans="1:12" x14ac:dyDescent="0.2">
      <c r="A2033" s="103" t="str">
        <f t="shared" si="100"/>
        <v>2017_4_1_lagI</v>
      </c>
      <c r="B2033" s="23" t="s">
        <v>77</v>
      </c>
      <c r="C2033" s="23">
        <v>1</v>
      </c>
      <c r="D2033" s="23" t="s">
        <v>227</v>
      </c>
      <c r="E2033" s="23">
        <v>1.2822848962413418E-2</v>
      </c>
      <c r="F2033" s="23">
        <v>6.7055011252307117E-2</v>
      </c>
      <c r="G2033" s="23">
        <v>7.7480981331555926E-2</v>
      </c>
      <c r="H2033" s="23">
        <v>3.3631683712428161E-2</v>
      </c>
      <c r="I2033" s="23">
        <v>1.4617773945439005E-2</v>
      </c>
      <c r="J2033" s="23">
        <v>71.682743686586775</v>
      </c>
      <c r="K2033" s="23">
        <v>-14.509860588947737</v>
      </c>
      <c r="L2033" s="23"/>
    </row>
    <row r="2034" spans="1:12" x14ac:dyDescent="0.2">
      <c r="A2034" s="103" t="str">
        <f t="shared" si="100"/>
        <v>2017_4_2_f12_3</v>
      </c>
      <c r="B2034" s="23" t="s">
        <v>77</v>
      </c>
      <c r="C2034" s="23">
        <v>2</v>
      </c>
      <c r="D2034" s="23" t="s">
        <v>3</v>
      </c>
      <c r="E2034" s="23">
        <v>0</v>
      </c>
      <c r="F2034" s="23">
        <v>4.0439948177687944E-2</v>
      </c>
      <c r="G2034" s="23">
        <v>2.9647403959611841E-2</v>
      </c>
      <c r="H2034" s="23">
        <v>4.9764656818182731E-3</v>
      </c>
      <c r="I2034" s="23">
        <v>0</v>
      </c>
      <c r="J2034" s="23">
        <v>14.320000000000002</v>
      </c>
      <c r="K2034" s="23">
        <v>-47.244442830401105</v>
      </c>
      <c r="L2034" s="23"/>
    </row>
    <row r="2035" spans="1:12" x14ac:dyDescent="0.2">
      <c r="A2035" s="103" t="str">
        <f t="shared" si="100"/>
        <v>2017_4_2_f4_1</v>
      </c>
      <c r="B2035" s="23" t="s">
        <v>77</v>
      </c>
      <c r="C2035" s="23">
        <v>2</v>
      </c>
      <c r="D2035" s="23" t="s">
        <v>43</v>
      </c>
      <c r="E2035" s="23">
        <v>0</v>
      </c>
      <c r="F2035" s="23">
        <v>2.3779663952884114E-3</v>
      </c>
      <c r="G2035" s="23">
        <v>5.0770136843928608E-2</v>
      </c>
      <c r="H2035" s="23">
        <v>3.8377966395288315E-2</v>
      </c>
      <c r="I2035" s="23">
        <v>8.9173739823315422E-4</v>
      </c>
      <c r="J2035" s="23">
        <v>13.47999999999999</v>
      </c>
      <c r="K2035" s="23">
        <v>40.883327585431275</v>
      </c>
      <c r="L2035" s="23"/>
    </row>
    <row r="2036" spans="1:12" x14ac:dyDescent="0.2">
      <c r="A2036" s="103" t="str">
        <f t="shared" si="100"/>
        <v>2017_4_2_f4_2</v>
      </c>
      <c r="B2036" s="23" t="s">
        <v>77</v>
      </c>
      <c r="C2036" s="23">
        <v>2</v>
      </c>
      <c r="D2036" s="23" t="s">
        <v>44</v>
      </c>
      <c r="E2036" s="23">
        <v>0</v>
      </c>
      <c r="F2036" s="23">
        <v>1.4756467771747227E-2</v>
      </c>
      <c r="G2036" s="23">
        <v>6.3305674110569629E-2</v>
      </c>
      <c r="H2036" s="23">
        <v>1.8431847829087668E-2</v>
      </c>
      <c r="I2036" s="23">
        <v>1.050108587811553E-3</v>
      </c>
      <c r="J2036" s="23">
        <v>13.839999999999986</v>
      </c>
      <c r="K2036" s="23">
        <v>5.921011453965086</v>
      </c>
      <c r="L2036" s="23"/>
    </row>
    <row r="2037" spans="1:12" x14ac:dyDescent="0.2">
      <c r="A2037" s="103" t="str">
        <f t="shared" si="100"/>
        <v>2017_4_2_f4_3</v>
      </c>
      <c r="B2037" s="23" t="s">
        <v>77</v>
      </c>
      <c r="C2037" s="23">
        <v>2</v>
      </c>
      <c r="D2037" s="23" t="s">
        <v>100</v>
      </c>
      <c r="E2037" s="23">
        <v>0</v>
      </c>
      <c r="F2037" s="23">
        <v>7.7208200944698128E-4</v>
      </c>
      <c r="G2037" s="23">
        <v>2.6903049546960302E-2</v>
      </c>
      <c r="H2037" s="23">
        <v>3.5395951650877111E-2</v>
      </c>
      <c r="I2037" s="23">
        <v>9.6764885834927164E-3</v>
      </c>
      <c r="J2037" s="23">
        <v>13.780000000000003</v>
      </c>
      <c r="K2037" s="23">
        <v>74.197454952384689</v>
      </c>
      <c r="L2037" s="23"/>
    </row>
    <row r="2038" spans="1:12" x14ac:dyDescent="0.2">
      <c r="A2038" s="103" t="str">
        <f t="shared" si="100"/>
        <v>2017_4_2_f4_4</v>
      </c>
      <c r="B2038" s="23" t="s">
        <v>77</v>
      </c>
      <c r="C2038" s="23">
        <v>2</v>
      </c>
      <c r="D2038" s="23" t="s">
        <v>102</v>
      </c>
      <c r="E2038" s="23">
        <v>1.3796561072529432E-4</v>
      </c>
      <c r="F2038" s="23">
        <v>1.0112712147658487E-2</v>
      </c>
      <c r="G2038" s="23">
        <v>3.3791361830133274E-2</v>
      </c>
      <c r="H2038" s="23">
        <v>2.3454153823300036E-3</v>
      </c>
      <c r="I2038" s="23">
        <v>1.3796561072529432E-4</v>
      </c>
      <c r="J2038" s="23">
        <v>12.359999999999989</v>
      </c>
      <c r="K2038" s="23">
        <v>-16.694737346243208</v>
      </c>
      <c r="L2038" s="23"/>
    </row>
    <row r="2039" spans="1:12" x14ac:dyDescent="0.2">
      <c r="A2039" s="103" t="str">
        <f t="shared" si="100"/>
        <v>2017_4_2_f60_1</v>
      </c>
      <c r="B2039" s="23" t="s">
        <v>77</v>
      </c>
      <c r="C2039" s="23">
        <v>2</v>
      </c>
      <c r="D2039" s="23" t="s">
        <v>109</v>
      </c>
      <c r="E2039" s="23">
        <v>0</v>
      </c>
      <c r="F2039" s="23">
        <v>1.9456194036487816E-2</v>
      </c>
      <c r="G2039" s="23">
        <v>3.1792902273457858E-2</v>
      </c>
      <c r="H2039" s="23">
        <v>6.5206297007122356E-3</v>
      </c>
      <c r="I2039" s="23">
        <v>2.5736066981566045E-4</v>
      </c>
      <c r="J2039" s="23">
        <v>11.780000000000003</v>
      </c>
      <c r="K2039" s="23">
        <v>-21.405250042173737</v>
      </c>
      <c r="L2039" s="23"/>
    </row>
    <row r="2040" spans="1:12" x14ac:dyDescent="0.2">
      <c r="A2040" s="103" t="str">
        <f t="shared" si="100"/>
        <v>2017_4_2_f61_1</v>
      </c>
      <c r="B2040" s="23" t="s">
        <v>77</v>
      </c>
      <c r="C2040" s="23">
        <v>2</v>
      </c>
      <c r="D2040" s="23" t="s">
        <v>110</v>
      </c>
      <c r="E2040" s="23">
        <v>4.1389683217588291E-4</v>
      </c>
      <c r="F2040" s="23">
        <v>1.7702863297062436E-2</v>
      </c>
      <c r="G2040" s="23">
        <v>1.5495413525457722E-2</v>
      </c>
      <c r="H2040" s="23">
        <v>0</v>
      </c>
      <c r="I2040" s="23">
        <v>1.3796561072529432E-4</v>
      </c>
      <c r="J2040" s="23">
        <v>10.360000000000003</v>
      </c>
      <c r="K2040" s="23">
        <v>-54.087853079369275</v>
      </c>
      <c r="L2040" s="23"/>
    </row>
    <row r="2041" spans="1:12" x14ac:dyDescent="0.2">
      <c r="A2041" s="103" t="str">
        <f t="shared" si="100"/>
        <v>2017_4_2_f61_2</v>
      </c>
      <c r="B2041" s="23" t="s">
        <v>77</v>
      </c>
      <c r="C2041" s="23">
        <v>2</v>
      </c>
      <c r="D2041" s="23" t="s">
        <v>111</v>
      </c>
      <c r="E2041" s="23">
        <v>6.8982805362647172E-4</v>
      </c>
      <c r="F2041" s="23">
        <v>2.3676607122962084E-2</v>
      </c>
      <c r="G2041" s="23">
        <v>9.2457384781074788E-3</v>
      </c>
      <c r="H2041" s="23">
        <v>1.3796561072529432E-4</v>
      </c>
      <c r="I2041" s="23">
        <v>0</v>
      </c>
      <c r="J2041" s="23">
        <v>10.360000000000003</v>
      </c>
      <c r="K2041" s="23">
        <v>-73.831688288823599</v>
      </c>
      <c r="L2041" s="23"/>
    </row>
    <row r="2042" spans="1:12" x14ac:dyDescent="0.2">
      <c r="A2042" s="103" t="str">
        <f t="shared" si="100"/>
        <v>2017_4_2_f9_1</v>
      </c>
      <c r="B2042" s="23" t="s">
        <v>77</v>
      </c>
      <c r="C2042" s="23">
        <v>2</v>
      </c>
      <c r="D2042" s="23" t="s">
        <v>4</v>
      </c>
      <c r="E2042" s="23">
        <v>0</v>
      </c>
      <c r="F2042" s="23">
        <v>2.3487268318032221E-2</v>
      </c>
      <c r="G2042" s="23">
        <v>5.9418673133552743E-2</v>
      </c>
      <c r="H2042" s="23">
        <v>9.5118655811536491E-3</v>
      </c>
      <c r="I2042" s="23">
        <v>0</v>
      </c>
      <c r="J2042" s="23">
        <v>13.48</v>
      </c>
      <c r="K2042" s="23">
        <v>-15.121980477125849</v>
      </c>
      <c r="L2042" s="23"/>
    </row>
    <row r="2043" spans="1:12" x14ac:dyDescent="0.2">
      <c r="A2043" s="103" t="str">
        <f t="shared" si="100"/>
        <v>2017_4_2_f9_2</v>
      </c>
      <c r="B2043" s="23" t="s">
        <v>77</v>
      </c>
      <c r="C2043" s="23">
        <v>2</v>
      </c>
      <c r="D2043" s="23" t="s">
        <v>5</v>
      </c>
      <c r="E2043" s="23">
        <v>2.6252714695288826E-4</v>
      </c>
      <c r="F2043" s="23">
        <v>1.2405934014145793E-2</v>
      </c>
      <c r="G2043" s="23">
        <v>8.0675202786871208E-2</v>
      </c>
      <c r="H2043" s="23">
        <v>3.4128529103875467E-3</v>
      </c>
      <c r="I2043" s="23">
        <v>5.2505429390577651E-4</v>
      </c>
      <c r="J2043" s="23">
        <v>13.779999999999996</v>
      </c>
      <c r="K2043" s="23">
        <v>-8.7046567089243236</v>
      </c>
      <c r="L2043" s="23"/>
    </row>
    <row r="2044" spans="1:12" x14ac:dyDescent="0.2">
      <c r="A2044" s="103" t="str">
        <f t="shared" si="100"/>
        <v>2017_4_2_f9_3</v>
      </c>
      <c r="B2044" s="23" t="s">
        <v>77</v>
      </c>
      <c r="C2044" s="23">
        <v>2</v>
      </c>
      <c r="D2044" s="23" t="s">
        <v>6</v>
      </c>
      <c r="E2044" s="23">
        <v>0</v>
      </c>
      <c r="F2044" s="23">
        <v>2.54264163730589E-2</v>
      </c>
      <c r="G2044" s="23">
        <v>2.4690020388121754E-2</v>
      </c>
      <c r="H2044" s="23">
        <v>2.2373774359780808E-2</v>
      </c>
      <c r="I2044" s="23">
        <v>2.5736066981566045E-4</v>
      </c>
      <c r="J2044" s="23">
        <v>13.780000000000003</v>
      </c>
      <c r="K2044" s="23">
        <v>-3.4886671969558805</v>
      </c>
      <c r="L2044" s="23"/>
    </row>
    <row r="2045" spans="1:12" x14ac:dyDescent="0.2">
      <c r="A2045" s="103" t="str">
        <f t="shared" si="100"/>
        <v>2017_4_2_f9_4</v>
      </c>
      <c r="B2045" s="23" t="s">
        <v>77</v>
      </c>
      <c r="C2045" s="23">
        <v>2</v>
      </c>
      <c r="D2045" s="23" t="s">
        <v>7</v>
      </c>
      <c r="E2045" s="23">
        <v>6.8982805362647172E-4</v>
      </c>
      <c r="F2045" s="23">
        <v>2.0779329297730905E-2</v>
      </c>
      <c r="G2045" s="23">
        <v>2.34006759015115E-2</v>
      </c>
      <c r="H2045" s="23">
        <v>1.6555873287035314E-3</v>
      </c>
      <c r="I2045" s="23">
        <v>0</v>
      </c>
      <c r="J2045" s="23">
        <v>12.360000000000003</v>
      </c>
      <c r="K2045" s="23">
        <v>-44.069237461984848</v>
      </c>
      <c r="L2045" s="23"/>
    </row>
    <row r="2046" spans="1:12" x14ac:dyDescent="0.2">
      <c r="A2046" s="103" t="str">
        <f t="shared" si="100"/>
        <v>2017_4_2_InEI</v>
      </c>
      <c r="B2046" s="23" t="s">
        <v>77</v>
      </c>
      <c r="C2046" s="23">
        <v>2</v>
      </c>
      <c r="D2046" s="23" t="s">
        <v>107</v>
      </c>
      <c r="E2046" s="23">
        <v>1.9147586213721164E-6</v>
      </c>
      <c r="F2046" s="23">
        <v>3.1688453033881548E-4</v>
      </c>
      <c r="G2046" s="23">
        <v>1.2005318475231236E-3</v>
      </c>
      <c r="H2046" s="23">
        <v>9.2874254739927969E-5</v>
      </c>
      <c r="I2046" s="23">
        <v>3.8295172427442328E-6</v>
      </c>
      <c r="J2046" s="23">
        <v>13.601847296526424</v>
      </c>
      <c r="K2046" s="23">
        <v>-13.624752609159247</v>
      </c>
      <c r="L2046" s="23"/>
    </row>
    <row r="2047" spans="1:12" x14ac:dyDescent="0.2">
      <c r="A2047" s="103" t="str">
        <f t="shared" si="100"/>
        <v>2017_4_2_InIN</v>
      </c>
      <c r="B2047" s="23" t="s">
        <v>77</v>
      </c>
      <c r="C2047" s="23">
        <v>2</v>
      </c>
      <c r="D2047" s="23" t="s">
        <v>113</v>
      </c>
      <c r="E2047" s="23">
        <v>3.7798175438152053E-6</v>
      </c>
      <c r="F2047" s="23">
        <v>2.93847859616044E-4</v>
      </c>
      <c r="G2047" s="23">
        <v>2.729265399389443E-4</v>
      </c>
      <c r="H2047" s="23">
        <v>1.3089184355460099E-4</v>
      </c>
      <c r="I2047" s="23">
        <v>1.330818797290878E-6</v>
      </c>
      <c r="J2047" s="23">
        <v>13.203813781610357</v>
      </c>
      <c r="K2047" s="23">
        <v>-23.884396095342485</v>
      </c>
      <c r="L2047" s="23"/>
    </row>
    <row r="2048" spans="1:12" x14ac:dyDescent="0.2">
      <c r="A2048" s="103" t="str">
        <f t="shared" si="100"/>
        <v>2017_4_2_lagE</v>
      </c>
      <c r="B2048" s="23" t="s">
        <v>77</v>
      </c>
      <c r="C2048" s="23">
        <v>2</v>
      </c>
      <c r="D2048" s="23" t="s">
        <v>226</v>
      </c>
      <c r="E2048" s="23">
        <v>0</v>
      </c>
      <c r="F2048" s="23">
        <v>1.430109873502499E-4</v>
      </c>
      <c r="G2048" s="23">
        <v>9.6953979698116547E-4</v>
      </c>
      <c r="H2048" s="23">
        <v>4.913664989583793E-4</v>
      </c>
      <c r="I2048" s="23">
        <v>1.4032383797559442E-5</v>
      </c>
      <c r="J2048" s="23">
        <v>13.626216755831702</v>
      </c>
      <c r="K2048" s="23">
        <v>23.265265098195734</v>
      </c>
      <c r="L2048" s="23"/>
    </row>
    <row r="2049" spans="1:12" x14ac:dyDescent="0.2">
      <c r="A2049" s="103" t="str">
        <f t="shared" si="100"/>
        <v>2017_4_2_lagI</v>
      </c>
      <c r="B2049" s="23" t="s">
        <v>77</v>
      </c>
      <c r="C2049" s="23">
        <v>2</v>
      </c>
      <c r="D2049" s="23" t="s">
        <v>227</v>
      </c>
      <c r="E2049" s="23">
        <v>7.5596350876304086E-7</v>
      </c>
      <c r="F2049" s="23">
        <v>6.8311740016117222E-5</v>
      </c>
      <c r="G2049" s="23">
        <v>3.5583841353336611E-4</v>
      </c>
      <c r="H2049" s="23">
        <v>2.1454355217344169E-4</v>
      </c>
      <c r="I2049" s="23">
        <v>6.3327210219007117E-5</v>
      </c>
      <c r="J2049" s="23">
        <v>13.20381378161035</v>
      </c>
      <c r="K2049" s="23">
        <v>38.614575054023462</v>
      </c>
      <c r="L2049" s="23"/>
    </row>
    <row r="2050" spans="1:12" x14ac:dyDescent="0.2">
      <c r="A2050" s="103" t="str">
        <f t="shared" si="100"/>
        <v>2017_4_3_f12_3</v>
      </c>
      <c r="B2050" s="23" t="s">
        <v>77</v>
      </c>
      <c r="C2050" s="23">
        <v>3</v>
      </c>
      <c r="D2050" s="23" t="s">
        <v>3</v>
      </c>
      <c r="E2050" s="23">
        <v>4.3579079236479426E-2</v>
      </c>
      <c r="F2050" s="23">
        <v>2.4458623348437571</v>
      </c>
      <c r="G2050" s="23">
        <v>2.4474725274829825</v>
      </c>
      <c r="H2050" s="23">
        <v>0.42397772267683886</v>
      </c>
      <c r="I2050" s="23">
        <v>0</v>
      </c>
      <c r="J2050" s="23">
        <v>251.05999999999989</v>
      </c>
      <c r="K2050" s="23">
        <v>-39.341268257821575</v>
      </c>
      <c r="L2050" s="23"/>
    </row>
    <row r="2051" spans="1:12" x14ac:dyDescent="0.2">
      <c r="A2051" s="103" t="str">
        <f t="shared" ref="A2051:A2114" si="101">CONCATENATE(B2051,"_",C2051,"_",D2051)</f>
        <v>2017_4_3_f4_1</v>
      </c>
      <c r="B2051" s="23" t="s">
        <v>77</v>
      </c>
      <c r="C2051" s="23">
        <v>3</v>
      </c>
      <c r="D2051" s="23" t="s">
        <v>43</v>
      </c>
      <c r="E2051" s="23">
        <v>0</v>
      </c>
      <c r="F2051" s="23">
        <v>0.3166256712281309</v>
      </c>
      <c r="G2051" s="23">
        <v>1.5278295513597784</v>
      </c>
      <c r="H2051" s="23">
        <v>1.2998371730469422</v>
      </c>
      <c r="I2051" s="23">
        <v>4.4115711068768396E-2</v>
      </c>
      <c r="J2051" s="23">
        <v>236.83999999999989</v>
      </c>
      <c r="K2051" s="23">
        <v>33.604321909219905</v>
      </c>
      <c r="L2051" s="23"/>
    </row>
    <row r="2052" spans="1:12" x14ac:dyDescent="0.2">
      <c r="A2052" s="103" t="str">
        <f t="shared" si="101"/>
        <v>2017_4_3_f4_2</v>
      </c>
      <c r="B2052" s="23" t="s">
        <v>77</v>
      </c>
      <c r="C2052" s="23">
        <v>3</v>
      </c>
      <c r="D2052" s="23" t="s">
        <v>44</v>
      </c>
      <c r="E2052" s="23">
        <v>2.6710610881834559E-2</v>
      </c>
      <c r="F2052" s="23">
        <v>0.30641564392738857</v>
      </c>
      <c r="G2052" s="23">
        <v>2.1696966007304055</v>
      </c>
      <c r="H2052" s="23">
        <v>0.94333312370037958</v>
      </c>
      <c r="I2052" s="23">
        <v>7.8646685453141428E-3</v>
      </c>
      <c r="J2052" s="23">
        <v>239.21999999999974</v>
      </c>
      <c r="K2052" s="23">
        <v>17.348639634918413</v>
      </c>
      <c r="L2052" s="23"/>
    </row>
    <row r="2053" spans="1:12" x14ac:dyDescent="0.2">
      <c r="A2053" s="103" t="str">
        <f t="shared" si="101"/>
        <v>2017_4_3_f4_3</v>
      </c>
      <c r="B2053" s="23" t="s">
        <v>77</v>
      </c>
      <c r="C2053" s="23">
        <v>3</v>
      </c>
      <c r="D2053" s="23" t="s">
        <v>100</v>
      </c>
      <c r="E2053" s="23">
        <v>0</v>
      </c>
      <c r="F2053" s="23">
        <v>0.1410304508990477</v>
      </c>
      <c r="G2053" s="23">
        <v>1.5569109857696226</v>
      </c>
      <c r="H2053" s="23">
        <v>2.9202001927409222</v>
      </c>
      <c r="I2053" s="23">
        <v>0.42627861669552713</v>
      </c>
      <c r="J2053" s="23">
        <v>235.9899999999999</v>
      </c>
      <c r="K2053" s="23">
        <v>71.994932976431642</v>
      </c>
      <c r="L2053" s="23"/>
    </row>
    <row r="2054" spans="1:12" x14ac:dyDescent="0.2">
      <c r="A2054" s="103" t="str">
        <f t="shared" si="101"/>
        <v>2017_4_3_f4_4</v>
      </c>
      <c r="B2054" s="23" t="s">
        <v>77</v>
      </c>
      <c r="C2054" s="23">
        <v>3</v>
      </c>
      <c r="D2054" s="23" t="s">
        <v>102</v>
      </c>
      <c r="E2054" s="23">
        <v>0.14435343707059831</v>
      </c>
      <c r="F2054" s="23">
        <v>1.8042163998960152</v>
      </c>
      <c r="G2054" s="23">
        <v>1.6303821443161137</v>
      </c>
      <c r="H2054" s="23">
        <v>0.36185185872915643</v>
      </c>
      <c r="I2054" s="23">
        <v>1.6528020202770451E-3</v>
      </c>
      <c r="J2054" s="23">
        <v>213.37999999999994</v>
      </c>
      <c r="K2054" s="23">
        <v>-43.824598927660375</v>
      </c>
      <c r="L2054" s="23"/>
    </row>
    <row r="2055" spans="1:12" x14ac:dyDescent="0.2">
      <c r="A2055" s="103" t="str">
        <f t="shared" si="101"/>
        <v>2017_4_3_f60_1</v>
      </c>
      <c r="B2055" s="23" t="s">
        <v>77</v>
      </c>
      <c r="C2055" s="23">
        <v>3</v>
      </c>
      <c r="D2055" s="23" t="s">
        <v>109</v>
      </c>
      <c r="E2055" s="23">
        <v>0</v>
      </c>
      <c r="F2055" s="23">
        <v>1.3871792983048261</v>
      </c>
      <c r="G2055" s="23">
        <v>2.4545506316709389</v>
      </c>
      <c r="H2055" s="23">
        <v>0.44863446851352873</v>
      </c>
      <c r="I2055" s="23">
        <v>2.5639950619419966E-3</v>
      </c>
      <c r="J2055" s="23">
        <v>202.9899999999999</v>
      </c>
      <c r="K2055" s="23">
        <v>-21.743126232190978</v>
      </c>
      <c r="L2055" s="23"/>
    </row>
    <row r="2056" spans="1:12" x14ac:dyDescent="0.2">
      <c r="A2056" s="103" t="str">
        <f t="shared" si="101"/>
        <v>2017_4_3_f61_1</v>
      </c>
      <c r="B2056" s="23" t="s">
        <v>77</v>
      </c>
      <c r="C2056" s="23">
        <v>3</v>
      </c>
      <c r="D2056" s="23" t="s">
        <v>110</v>
      </c>
      <c r="E2056" s="23">
        <v>7.2140045307683753E-2</v>
      </c>
      <c r="F2056" s="23">
        <v>2.2701487354699759</v>
      </c>
      <c r="G2056" s="23">
        <v>0.9505594756192659</v>
      </c>
      <c r="H2056" s="23">
        <v>6.0366917963382477E-2</v>
      </c>
      <c r="I2056" s="23">
        <v>1.6528020202770451E-3</v>
      </c>
      <c r="J2056" s="23">
        <v>185.37999999999985</v>
      </c>
      <c r="K2056" s="23">
        <v>-70.070009330666167</v>
      </c>
      <c r="L2056" s="23"/>
    </row>
    <row r="2057" spans="1:12" x14ac:dyDescent="0.2">
      <c r="A2057" s="103" t="str">
        <f t="shared" si="101"/>
        <v>2017_4_3_f61_2</v>
      </c>
      <c r="B2057" s="23" t="s">
        <v>77</v>
      </c>
      <c r="C2057" s="23">
        <v>3</v>
      </c>
      <c r="D2057" s="23" t="s">
        <v>111</v>
      </c>
      <c r="E2057" s="23">
        <v>0.12517268912244212</v>
      </c>
      <c r="F2057" s="23">
        <v>2.1171976083484991</v>
      </c>
      <c r="G2057" s="23">
        <v>1.0300895012441034</v>
      </c>
      <c r="H2057" s="23">
        <v>3.0267203921714267E-2</v>
      </c>
      <c r="I2057" s="23">
        <v>0</v>
      </c>
      <c r="J2057" s="23">
        <v>183.37999999999988</v>
      </c>
      <c r="K2057" s="23">
        <v>-70.768058661999177</v>
      </c>
      <c r="L2057" s="23"/>
    </row>
    <row r="2058" spans="1:12" x14ac:dyDescent="0.2">
      <c r="A2058" s="103" t="str">
        <f t="shared" si="101"/>
        <v>2017_4_3_f9_1</v>
      </c>
      <c r="B2058" s="23" t="s">
        <v>77</v>
      </c>
      <c r="C2058" s="23">
        <v>3</v>
      </c>
      <c r="D2058" s="23" t="s">
        <v>4</v>
      </c>
      <c r="E2058" s="23">
        <v>0</v>
      </c>
      <c r="F2058" s="23">
        <v>0.32182920491945249</v>
      </c>
      <c r="G2058" s="23">
        <v>2.1288134418846338</v>
      </c>
      <c r="H2058" s="23">
        <v>0.67391650788151702</v>
      </c>
      <c r="I2058" s="23">
        <v>3.5717997574917719E-2</v>
      </c>
      <c r="J2058" s="23">
        <v>237.8399999999998</v>
      </c>
      <c r="K2058" s="23">
        <v>13.401460622178568</v>
      </c>
      <c r="L2058" s="23"/>
    </row>
    <row r="2059" spans="1:12" x14ac:dyDescent="0.2">
      <c r="A2059" s="103" t="str">
        <f t="shared" si="101"/>
        <v>2017_4_3_f9_2</v>
      </c>
      <c r="B2059" s="23" t="s">
        <v>77</v>
      </c>
      <c r="C2059" s="23">
        <v>3</v>
      </c>
      <c r="D2059" s="23" t="s">
        <v>5</v>
      </c>
      <c r="E2059" s="23">
        <v>1.9661671363285357E-3</v>
      </c>
      <c r="F2059" s="23">
        <v>0.79185694784810456</v>
      </c>
      <c r="G2059" s="23">
        <v>2.1606163239077092</v>
      </c>
      <c r="H2059" s="23">
        <v>0.50397010847525525</v>
      </c>
      <c r="I2059" s="23">
        <v>3.9323342726570714E-3</v>
      </c>
      <c r="J2059" s="23">
        <v>239.98999999999984</v>
      </c>
      <c r="K2059" s="23">
        <v>-8.2012266496827753</v>
      </c>
      <c r="L2059" s="23"/>
    </row>
    <row r="2060" spans="1:12" x14ac:dyDescent="0.2">
      <c r="A2060" s="103" t="str">
        <f t="shared" si="101"/>
        <v>2017_4_3_f9_3</v>
      </c>
      <c r="B2060" s="23" t="s">
        <v>77</v>
      </c>
      <c r="C2060" s="23">
        <v>3</v>
      </c>
      <c r="D2060" s="23" t="s">
        <v>6</v>
      </c>
      <c r="E2060" s="23">
        <v>3.1609354078354628E-2</v>
      </c>
      <c r="F2060" s="23">
        <v>0.30714695008371273</v>
      </c>
      <c r="G2060" s="23">
        <v>2.6840552497138037</v>
      </c>
      <c r="H2060" s="23">
        <v>1.9091047745102339</v>
      </c>
      <c r="I2060" s="23">
        <v>0.14075972522233457</v>
      </c>
      <c r="J2060" s="23">
        <v>236.9899999999999</v>
      </c>
      <c r="K2060" s="23">
        <v>35.883595709204471</v>
      </c>
      <c r="L2060" s="23"/>
    </row>
    <row r="2061" spans="1:12" x14ac:dyDescent="0.2">
      <c r="A2061" s="103" t="str">
        <f t="shared" si="101"/>
        <v>2017_4_3_f9_4</v>
      </c>
      <c r="B2061" s="23" t="s">
        <v>77</v>
      </c>
      <c r="C2061" s="23">
        <v>3</v>
      </c>
      <c r="D2061" s="23" t="s">
        <v>7</v>
      </c>
      <c r="E2061" s="23">
        <v>0.10435715081516694</v>
      </c>
      <c r="F2061" s="23">
        <v>1.893106361644447</v>
      </c>
      <c r="G2061" s="23">
        <v>1.7414034240724929</v>
      </c>
      <c r="H2061" s="23">
        <v>0.17848479221599134</v>
      </c>
      <c r="I2061" s="23">
        <v>0</v>
      </c>
      <c r="J2061" s="23">
        <v>212.37999999999994</v>
      </c>
      <c r="K2061" s="23">
        <v>-49.097860091144959</v>
      </c>
      <c r="L2061" s="23"/>
    </row>
    <row r="2062" spans="1:12" x14ac:dyDescent="0.2">
      <c r="A2062" s="103" t="str">
        <f t="shared" si="101"/>
        <v>2017_4_3_InEI</v>
      </c>
      <c r="B2062" s="23" t="s">
        <v>77</v>
      </c>
      <c r="C2062" s="23">
        <v>3</v>
      </c>
      <c r="D2062" s="23" t="s">
        <v>107</v>
      </c>
      <c r="E2062" s="23">
        <v>2.5193754181144501E-5</v>
      </c>
      <c r="F2062" s="23">
        <v>1.935783530777151E-2</v>
      </c>
      <c r="G2062" s="23">
        <v>8.1236265488680237E-2</v>
      </c>
      <c r="H2062" s="23">
        <v>1.8276825971507749E-2</v>
      </c>
      <c r="I2062" s="23">
        <v>6.8575231843188479E-4</v>
      </c>
      <c r="J2062" s="23">
        <v>238.17739414197649</v>
      </c>
      <c r="K2062" s="23">
        <v>0.20078945623960387</v>
      </c>
      <c r="L2062" s="23"/>
    </row>
    <row r="2063" spans="1:12" x14ac:dyDescent="0.2">
      <c r="A2063" s="103" t="str">
        <f t="shared" si="101"/>
        <v>2017_4_3_InIN</v>
      </c>
      <c r="B2063" s="23" t="s">
        <v>77</v>
      </c>
      <c r="C2063" s="23">
        <v>3</v>
      </c>
      <c r="D2063" s="23" t="s">
        <v>113</v>
      </c>
      <c r="E2063" s="23">
        <v>3.7792228479213222E-3</v>
      </c>
      <c r="F2063" s="23">
        <v>7.1109510429359146E-2</v>
      </c>
      <c r="G2063" s="23">
        <v>0.13317845368861206</v>
      </c>
      <c r="H2063" s="23">
        <v>6.2161439202291814E-2</v>
      </c>
      <c r="I2063" s="23">
        <v>4.1518598378280916E-3</v>
      </c>
      <c r="J2063" s="23">
        <v>227.47415959183385</v>
      </c>
      <c r="K2063" s="23">
        <v>-2.9895702010944207</v>
      </c>
      <c r="L2063" s="23"/>
    </row>
    <row r="2064" spans="1:12" x14ac:dyDescent="0.2">
      <c r="A2064" s="103" t="str">
        <f t="shared" si="101"/>
        <v>2017_4_3_lagE</v>
      </c>
      <c r="B2064" s="23" t="s">
        <v>77</v>
      </c>
      <c r="C2064" s="23">
        <v>3</v>
      </c>
      <c r="D2064" s="23" t="s">
        <v>226</v>
      </c>
      <c r="E2064" s="23">
        <v>6.0750181388619453E-4</v>
      </c>
      <c r="F2064" s="23">
        <v>1.2248122914555824E-2</v>
      </c>
      <c r="G2064" s="23">
        <v>6.8088381032357134E-2</v>
      </c>
      <c r="H2064" s="23">
        <v>3.8721980612663368E-2</v>
      </c>
      <c r="I2064" s="23">
        <v>7.7158235144418174E-4</v>
      </c>
      <c r="J2064" s="23">
        <v>237.73460907806944</v>
      </c>
      <c r="K2064" s="23">
        <v>22.25386900199091</v>
      </c>
      <c r="L2064" s="23"/>
    </row>
    <row r="2065" spans="1:12" x14ac:dyDescent="0.2">
      <c r="A2065" s="103" t="str">
        <f t="shared" si="101"/>
        <v>2017_4_3_lagI</v>
      </c>
      <c r="B2065" s="23" t="s">
        <v>77</v>
      </c>
      <c r="C2065" s="23">
        <v>3</v>
      </c>
      <c r="D2065" s="23" t="s">
        <v>227</v>
      </c>
      <c r="E2065" s="23">
        <v>5.0057182307367363E-3</v>
      </c>
      <c r="F2065" s="23">
        <v>6.5010462517602313E-2</v>
      </c>
      <c r="G2065" s="23">
        <v>9.283246034647899E-2</v>
      </c>
      <c r="H2065" s="23">
        <v>9.9103084066681765E-2</v>
      </c>
      <c r="I2065" s="23">
        <v>1.2144144934226558E-2</v>
      </c>
      <c r="J2065" s="23">
        <v>227.47148820602612</v>
      </c>
      <c r="K2065" s="23">
        <v>17.646918554141784</v>
      </c>
      <c r="L2065" s="23"/>
    </row>
    <row r="2066" spans="1:12" x14ac:dyDescent="0.2">
      <c r="A2066" s="103" t="str">
        <f t="shared" si="101"/>
        <v>2017_4_4_f12_3</v>
      </c>
      <c r="B2066" s="23" t="s">
        <v>77</v>
      </c>
      <c r="C2066" s="23">
        <v>4</v>
      </c>
      <c r="D2066" s="23" t="s">
        <v>3</v>
      </c>
      <c r="E2066" s="23">
        <v>0</v>
      </c>
      <c r="F2066" s="23">
        <v>0.47012020105263574</v>
      </c>
      <c r="G2066" s="23">
        <v>0.79011439130367778</v>
      </c>
      <c r="H2066" s="23">
        <v>0.11265775307529519</v>
      </c>
      <c r="I2066" s="23">
        <v>0</v>
      </c>
      <c r="J2066" s="23">
        <v>62.099999999999923</v>
      </c>
      <c r="K2066" s="23">
        <v>-26.037179766266512</v>
      </c>
      <c r="L2066" s="23"/>
    </row>
    <row r="2067" spans="1:12" x14ac:dyDescent="0.2">
      <c r="A2067" s="103" t="str">
        <f t="shared" si="101"/>
        <v>2017_4_4_f4_1</v>
      </c>
      <c r="B2067" s="23" t="s">
        <v>77</v>
      </c>
      <c r="C2067" s="23">
        <v>4</v>
      </c>
      <c r="D2067" s="23" t="s">
        <v>43</v>
      </c>
      <c r="E2067" s="23">
        <v>0</v>
      </c>
      <c r="F2067" s="23">
        <v>9.9390957907500438E-2</v>
      </c>
      <c r="G2067" s="23">
        <v>0.34843027888446176</v>
      </c>
      <c r="H2067" s="23">
        <v>0.48632738610774251</v>
      </c>
      <c r="I2067" s="23">
        <v>2.4153819504590334E-3</v>
      </c>
      <c r="J2067" s="23">
        <v>59.399999999999956</v>
      </c>
      <c r="K2067" s="23">
        <v>41.830263609569016</v>
      </c>
      <c r="L2067" s="23"/>
    </row>
    <row r="2068" spans="1:12" x14ac:dyDescent="0.2">
      <c r="A2068" s="103" t="str">
        <f t="shared" si="101"/>
        <v>2017_4_4_f4_2</v>
      </c>
      <c r="B2068" s="23" t="s">
        <v>77</v>
      </c>
      <c r="C2068" s="23">
        <v>4</v>
      </c>
      <c r="D2068" s="23" t="s">
        <v>44</v>
      </c>
      <c r="E2068" s="23">
        <v>0</v>
      </c>
      <c r="F2068" s="23">
        <v>9.3524685573717653E-2</v>
      </c>
      <c r="G2068" s="23">
        <v>0.48849158867422343</v>
      </c>
      <c r="H2068" s="23">
        <v>0.36156581840498953</v>
      </c>
      <c r="I2068" s="23">
        <v>2.5128732189381227E-2</v>
      </c>
      <c r="J2068" s="23">
        <v>59.69999999999996</v>
      </c>
      <c r="K2068" s="23">
        <v>32.857958128200679</v>
      </c>
      <c r="L2068" s="23"/>
    </row>
    <row r="2069" spans="1:12" x14ac:dyDescent="0.2">
      <c r="A2069" s="103" t="str">
        <f t="shared" si="101"/>
        <v>2017_4_4_f4_3</v>
      </c>
      <c r="B2069" s="23" t="s">
        <v>77</v>
      </c>
      <c r="C2069" s="23">
        <v>4</v>
      </c>
      <c r="D2069" s="23" t="s">
        <v>100</v>
      </c>
      <c r="E2069" s="23">
        <v>0</v>
      </c>
      <c r="F2069" s="23">
        <v>4.7377944670834768E-2</v>
      </c>
      <c r="G2069" s="23">
        <v>0.32243774163629996</v>
      </c>
      <c r="H2069" s="23">
        <v>0.77688123737829584</v>
      </c>
      <c r="I2069" s="23">
        <v>0.18103834959832718</v>
      </c>
      <c r="J2069" s="23">
        <v>59.649999999999942</v>
      </c>
      <c r="K2069" s="23">
        <v>82.21367721928614</v>
      </c>
      <c r="L2069" s="23"/>
    </row>
    <row r="2070" spans="1:12" x14ac:dyDescent="0.2">
      <c r="A2070" s="103" t="str">
        <f t="shared" si="101"/>
        <v>2017_4_4_f4_4</v>
      </c>
      <c r="B2070" s="23" t="s">
        <v>77</v>
      </c>
      <c r="C2070" s="23">
        <v>4</v>
      </c>
      <c r="D2070" s="23" t="s">
        <v>102</v>
      </c>
      <c r="E2070" s="23">
        <v>9.3159282504549343E-2</v>
      </c>
      <c r="F2070" s="23">
        <v>0.38777063913544019</v>
      </c>
      <c r="G2070" s="23">
        <v>0.80597541501095482</v>
      </c>
      <c r="H2070" s="23">
        <v>0.45333679949493044</v>
      </c>
      <c r="I2070" s="23">
        <v>1.9088647082853644E-2</v>
      </c>
      <c r="J2070" s="23">
        <v>52.299999999999955</v>
      </c>
      <c r="K2070" s="23">
        <v>-4.6935523024475883</v>
      </c>
      <c r="L2070" s="23"/>
    </row>
    <row r="2071" spans="1:12" x14ac:dyDescent="0.2">
      <c r="A2071" s="103" t="str">
        <f t="shared" si="101"/>
        <v>2017_4_4_f60_1</v>
      </c>
      <c r="B2071" s="23" t="s">
        <v>77</v>
      </c>
      <c r="C2071" s="23">
        <v>4</v>
      </c>
      <c r="D2071" s="23" t="s">
        <v>109</v>
      </c>
      <c r="E2071" s="23">
        <v>0</v>
      </c>
      <c r="F2071" s="23">
        <v>0.21148351587779407</v>
      </c>
      <c r="G2071" s="23">
        <v>0.72195761958428739</v>
      </c>
      <c r="H2071" s="23">
        <v>0.11609138002392437</v>
      </c>
      <c r="I2071" s="23">
        <v>8.6327754742392148E-4</v>
      </c>
      <c r="J2071" s="23">
        <v>47.649999999999956</v>
      </c>
      <c r="K2071" s="23">
        <v>-8.9171702114805456</v>
      </c>
      <c r="L2071" s="23"/>
    </row>
    <row r="2072" spans="1:12" x14ac:dyDescent="0.2">
      <c r="A2072" s="103" t="str">
        <f t="shared" si="101"/>
        <v>2017_4_4_f61_1</v>
      </c>
      <c r="B2072" s="23" t="s">
        <v>77</v>
      </c>
      <c r="C2072" s="23">
        <v>4</v>
      </c>
      <c r="D2072" s="23" t="s">
        <v>110</v>
      </c>
      <c r="E2072" s="23">
        <v>2.1242618932669814E-2</v>
      </c>
      <c r="F2072" s="23">
        <v>0.85681657815575341</v>
      </c>
      <c r="G2072" s="23">
        <v>0.52900434508114447</v>
      </c>
      <c r="H2072" s="23">
        <v>0</v>
      </c>
      <c r="I2072" s="23">
        <v>1.0769859249080849E-3</v>
      </c>
      <c r="J2072" s="23">
        <v>42.29999999999994</v>
      </c>
      <c r="K2072" s="23">
        <v>-63.711527810744542</v>
      </c>
      <c r="L2072" s="23"/>
    </row>
    <row r="2073" spans="1:12" x14ac:dyDescent="0.2">
      <c r="A2073" s="103" t="str">
        <f t="shared" si="101"/>
        <v>2017_4_4_f61_2</v>
      </c>
      <c r="B2073" s="23" t="s">
        <v>77</v>
      </c>
      <c r="C2073" s="23">
        <v>4</v>
      </c>
      <c r="D2073" s="23" t="s">
        <v>111</v>
      </c>
      <c r="E2073" s="23">
        <v>2.3396590782485984E-2</v>
      </c>
      <c r="F2073" s="23">
        <v>0.91146432948341716</v>
      </c>
      <c r="G2073" s="23">
        <v>0.486816206781297</v>
      </c>
      <c r="H2073" s="23">
        <v>1.0769859249080849E-3</v>
      </c>
      <c r="I2073" s="23">
        <v>0</v>
      </c>
      <c r="J2073" s="23">
        <v>42.299999999999955</v>
      </c>
      <c r="K2073" s="23">
        <v>-67.276595189308424</v>
      </c>
      <c r="L2073" s="23"/>
    </row>
    <row r="2074" spans="1:12" x14ac:dyDescent="0.2">
      <c r="A2074" s="103" t="str">
        <f t="shared" si="101"/>
        <v>2017_4_4_f9_1</v>
      </c>
      <c r="B2074" s="23" t="s">
        <v>77</v>
      </c>
      <c r="C2074" s="23">
        <v>4</v>
      </c>
      <c r="D2074" s="23" t="s">
        <v>4</v>
      </c>
      <c r="E2074" s="23">
        <v>0</v>
      </c>
      <c r="F2074" s="23">
        <v>7.3302615624458681E-2</v>
      </c>
      <c r="G2074" s="23">
        <v>0.61917062186038396</v>
      </c>
      <c r="H2074" s="23">
        <v>0.26962341936601403</v>
      </c>
      <c r="I2074" s="23">
        <v>0</v>
      </c>
      <c r="J2074" s="23">
        <v>60.399999999999956</v>
      </c>
      <c r="K2074" s="23">
        <v>20.405517714213286</v>
      </c>
      <c r="L2074" s="23"/>
    </row>
    <row r="2075" spans="1:12" x14ac:dyDescent="0.2">
      <c r="A2075" s="103" t="str">
        <f t="shared" si="101"/>
        <v>2017_4_4_f9_2</v>
      </c>
      <c r="B2075" s="23" t="s">
        <v>77</v>
      </c>
      <c r="C2075" s="23">
        <v>4</v>
      </c>
      <c r="D2075" s="23" t="s">
        <v>5</v>
      </c>
      <c r="E2075" s="23">
        <v>6.5005995283276227E-4</v>
      </c>
      <c r="F2075" s="23">
        <v>0.23235117773127545</v>
      </c>
      <c r="G2075" s="23">
        <v>0.58672787337543419</v>
      </c>
      <c r="H2075" s="23">
        <v>0.14104225180425264</v>
      </c>
      <c r="I2075" s="23">
        <v>2.3828612283715706E-2</v>
      </c>
      <c r="J2075" s="23">
        <v>60.649999999999935</v>
      </c>
      <c r="K2075" s="23">
        <v>-4.5654907982830624</v>
      </c>
      <c r="L2075" s="23"/>
    </row>
    <row r="2076" spans="1:12" x14ac:dyDescent="0.2">
      <c r="A2076" s="103" t="str">
        <f t="shared" si="101"/>
        <v>2017_4_4_f9_3</v>
      </c>
      <c r="B2076" s="23" t="s">
        <v>77</v>
      </c>
      <c r="C2076" s="23">
        <v>4</v>
      </c>
      <c r="D2076" s="23" t="s">
        <v>6</v>
      </c>
      <c r="E2076" s="23">
        <v>0</v>
      </c>
      <c r="F2076" s="23">
        <v>6.7707805956628314E-2</v>
      </c>
      <c r="G2076" s="23">
        <v>0.62219627038295611</v>
      </c>
      <c r="H2076" s="23">
        <v>0.60562293151565494</v>
      </c>
      <c r="I2076" s="23">
        <v>3.2208265428518248E-2</v>
      </c>
      <c r="J2076" s="23">
        <v>59.649999999999949</v>
      </c>
      <c r="K2076" s="23">
        <v>45.365342665513069</v>
      </c>
      <c r="L2076" s="23"/>
    </row>
    <row r="2077" spans="1:12" x14ac:dyDescent="0.2">
      <c r="A2077" s="103" t="str">
        <f t="shared" si="101"/>
        <v>2017_4_4_f9_4</v>
      </c>
      <c r="B2077" s="23" t="s">
        <v>77</v>
      </c>
      <c r="C2077" s="23">
        <v>4</v>
      </c>
      <c r="D2077" s="23" t="s">
        <v>7</v>
      </c>
      <c r="E2077" s="23">
        <v>0.1749359379061908</v>
      </c>
      <c r="F2077" s="23">
        <v>0.75879229026627515</v>
      </c>
      <c r="G2077" s="23">
        <v>0.82207449771604635</v>
      </c>
      <c r="H2077" s="23">
        <v>0.15166932818360751</v>
      </c>
      <c r="I2077" s="23">
        <v>0</v>
      </c>
      <c r="J2077" s="23">
        <v>54.299999999999955</v>
      </c>
      <c r="K2077" s="23">
        <v>-50.170844487709921</v>
      </c>
      <c r="L2077" s="23"/>
    </row>
    <row r="2078" spans="1:12" x14ac:dyDescent="0.2">
      <c r="A2078" s="103" t="str">
        <f t="shared" si="101"/>
        <v>2017_4_4_InEI</v>
      </c>
      <c r="B2078" s="23" t="s">
        <v>77</v>
      </c>
      <c r="C2078" s="23">
        <v>4</v>
      </c>
      <c r="D2078" s="23" t="s">
        <v>107</v>
      </c>
      <c r="E2078" s="23">
        <v>1.0202995275307622E-5</v>
      </c>
      <c r="F2078" s="23">
        <v>5.1899280482804212E-3</v>
      </c>
      <c r="G2078" s="23">
        <v>2.0773818687920321E-2</v>
      </c>
      <c r="H2078" s="23">
        <v>6.4942570251939084E-3</v>
      </c>
      <c r="I2078" s="23">
        <v>3.8421984809134752E-4</v>
      </c>
      <c r="J2078" s="23">
        <v>60.510153943068538</v>
      </c>
      <c r="K2078" s="23">
        <v>6.2472179216378443</v>
      </c>
      <c r="L2078" s="23"/>
    </row>
    <row r="2079" spans="1:12" x14ac:dyDescent="0.2">
      <c r="A2079" s="103" t="str">
        <f t="shared" si="101"/>
        <v>2017_4_4_InIN</v>
      </c>
      <c r="B2079" s="23" t="s">
        <v>77</v>
      </c>
      <c r="C2079" s="23">
        <v>4</v>
      </c>
      <c r="D2079" s="23" t="s">
        <v>113</v>
      </c>
      <c r="E2079" s="23">
        <v>8.4337800013438453E-3</v>
      </c>
      <c r="F2079" s="23">
        <v>3.7316180624860307E-2</v>
      </c>
      <c r="G2079" s="23">
        <v>6.2421339357294499E-2</v>
      </c>
      <c r="H2079" s="23">
        <v>2.6494974439552788E-2</v>
      </c>
      <c r="I2079" s="23">
        <v>1.6763921401157249E-3</v>
      </c>
      <c r="J2079" s="23">
        <v>56.803599820749689</v>
      </c>
      <c r="K2079" s="23">
        <v>-17.849131545691872</v>
      </c>
      <c r="L2079" s="23"/>
    </row>
    <row r="2080" spans="1:12" x14ac:dyDescent="0.2">
      <c r="A2080" s="103" t="str">
        <f t="shared" si="101"/>
        <v>2017_4_4_lagE</v>
      </c>
      <c r="B2080" s="23" t="s">
        <v>77</v>
      </c>
      <c r="C2080" s="23">
        <v>4</v>
      </c>
      <c r="D2080" s="23" t="s">
        <v>226</v>
      </c>
      <c r="E2080" s="23">
        <v>0</v>
      </c>
      <c r="F2080" s="23">
        <v>3.4392270692499001E-3</v>
      </c>
      <c r="G2080" s="23">
        <v>1.4136516389777525E-2</v>
      </c>
      <c r="H2080" s="23">
        <v>1.3959831966246623E-2</v>
      </c>
      <c r="I2080" s="23">
        <v>4.4203337780401245E-4</v>
      </c>
      <c r="J2080" s="23">
        <v>59.53218473168225</v>
      </c>
      <c r="K2080" s="23">
        <v>35.664554291210706</v>
      </c>
      <c r="L2080" s="23"/>
    </row>
    <row r="2081" spans="1:12" x14ac:dyDescent="0.2">
      <c r="A2081" s="103" t="str">
        <f t="shared" si="101"/>
        <v>2017_4_4_lagI</v>
      </c>
      <c r="B2081" s="23" t="s">
        <v>77</v>
      </c>
      <c r="C2081" s="23">
        <v>4</v>
      </c>
      <c r="D2081" s="23" t="s">
        <v>227</v>
      </c>
      <c r="E2081" s="23">
        <v>4.3263669130699468E-3</v>
      </c>
      <c r="F2081" s="23">
        <v>1.9893185315461789E-2</v>
      </c>
      <c r="G2081" s="23">
        <v>4.6261554921069425E-2</v>
      </c>
      <c r="H2081" s="23">
        <v>4.9799574715344554E-2</v>
      </c>
      <c r="I2081" s="23">
        <v>8.2537824968096866E-3</v>
      </c>
      <c r="J2081" s="23">
        <v>55.39829322385296</v>
      </c>
      <c r="K2081" s="23">
        <v>29.378284458466098</v>
      </c>
      <c r="L2081" s="23"/>
    </row>
    <row r="2082" spans="1:12" x14ac:dyDescent="0.2">
      <c r="A2082" s="103" t="str">
        <f t="shared" si="101"/>
        <v>2017_4_5_f12_3</v>
      </c>
      <c r="B2082" s="23" t="s">
        <v>77</v>
      </c>
      <c r="C2082" s="23">
        <v>5</v>
      </c>
      <c r="D2082" s="23" t="s">
        <v>3</v>
      </c>
      <c r="E2082" s="23">
        <v>7.3106786322214559E-3</v>
      </c>
      <c r="F2082" s="23">
        <v>3.4428910663706915</v>
      </c>
      <c r="G2082" s="23">
        <v>4.3063910650118062</v>
      </c>
      <c r="H2082" s="23">
        <v>0.41175300288667649</v>
      </c>
      <c r="I2082" s="23">
        <v>0</v>
      </c>
      <c r="J2082" s="23">
        <v>262.39999999999981</v>
      </c>
      <c r="K2082" s="23">
        <v>-37.287346673519494</v>
      </c>
      <c r="L2082" s="23"/>
    </row>
    <row r="2083" spans="1:12" x14ac:dyDescent="0.2">
      <c r="A2083" s="103" t="str">
        <f t="shared" si="101"/>
        <v>2017_4_5_f4_1</v>
      </c>
      <c r="B2083" s="23" t="s">
        <v>77</v>
      </c>
      <c r="C2083" s="23">
        <v>5</v>
      </c>
      <c r="D2083" s="23" t="s">
        <v>43</v>
      </c>
      <c r="E2083" s="23">
        <v>0</v>
      </c>
      <c r="F2083" s="23">
        <v>0.16786280963104108</v>
      </c>
      <c r="G2083" s="23">
        <v>1.040759397193832</v>
      </c>
      <c r="H2083" s="23">
        <v>1.0349028234886535</v>
      </c>
      <c r="I2083" s="23">
        <v>3.0002078641953922E-2</v>
      </c>
      <c r="J2083" s="23">
        <v>257.59999999999985</v>
      </c>
      <c r="K2083" s="23">
        <v>40.775593459601595</v>
      </c>
      <c r="L2083" s="23"/>
    </row>
    <row r="2084" spans="1:12" x14ac:dyDescent="0.2">
      <c r="A2084" s="103" t="str">
        <f t="shared" si="101"/>
        <v>2017_4_5_f4_2</v>
      </c>
      <c r="B2084" s="23" t="s">
        <v>77</v>
      </c>
      <c r="C2084" s="23">
        <v>5</v>
      </c>
      <c r="D2084" s="23" t="s">
        <v>44</v>
      </c>
      <c r="E2084" s="23">
        <v>0</v>
      </c>
      <c r="F2084" s="23">
        <v>0.35228426270370761</v>
      </c>
      <c r="G2084" s="23">
        <v>2.0518853173408287</v>
      </c>
      <c r="H2084" s="23">
        <v>1.2335607265174855</v>
      </c>
      <c r="I2084" s="23">
        <v>5.5127953482987255E-2</v>
      </c>
      <c r="J2084" s="23">
        <v>265.79999999999973</v>
      </c>
      <c r="K2084" s="23">
        <v>26.849998049144393</v>
      </c>
      <c r="L2084" s="23"/>
    </row>
    <row r="2085" spans="1:12" x14ac:dyDescent="0.2">
      <c r="A2085" s="103" t="str">
        <f t="shared" si="101"/>
        <v>2017_4_5_f4_3</v>
      </c>
      <c r="B2085" s="23" t="s">
        <v>77</v>
      </c>
      <c r="C2085" s="23">
        <v>5</v>
      </c>
      <c r="D2085" s="23" t="s">
        <v>100</v>
      </c>
      <c r="E2085" s="23">
        <v>0</v>
      </c>
      <c r="F2085" s="23">
        <v>0.17884371287553102</v>
      </c>
      <c r="G2085" s="23">
        <v>2.0328951349074145</v>
      </c>
      <c r="H2085" s="23">
        <v>4.7867847864806823</v>
      </c>
      <c r="I2085" s="23">
        <v>0.90320447376626278</v>
      </c>
      <c r="J2085" s="23">
        <v>254.59999999999985</v>
      </c>
      <c r="K2085" s="23">
        <v>81.176546869782683</v>
      </c>
      <c r="L2085" s="23"/>
    </row>
    <row r="2086" spans="1:12" x14ac:dyDescent="0.2">
      <c r="A2086" s="103" t="str">
        <f t="shared" si="101"/>
        <v>2017_4_5_f4_4</v>
      </c>
      <c r="B2086" s="23" t="s">
        <v>77</v>
      </c>
      <c r="C2086" s="23">
        <v>5</v>
      </c>
      <c r="D2086" s="23" t="s">
        <v>102</v>
      </c>
      <c r="E2086" s="23">
        <v>0.372166412894121</v>
      </c>
      <c r="F2086" s="23">
        <v>5.2706307795149856</v>
      </c>
      <c r="G2086" s="23">
        <v>9.588572807962267</v>
      </c>
      <c r="H2086" s="23">
        <v>2.1873222044787752</v>
      </c>
      <c r="I2086" s="23">
        <v>0.18660916552159543</v>
      </c>
      <c r="J2086" s="23">
        <v>224.19999999999993</v>
      </c>
      <c r="K2086" s="23">
        <v>-19.621493532594496</v>
      </c>
      <c r="L2086" s="23"/>
    </row>
    <row r="2087" spans="1:12" x14ac:dyDescent="0.2">
      <c r="A2087" s="103" t="str">
        <f t="shared" si="101"/>
        <v>2017_4_5_f60_1</v>
      </c>
      <c r="B2087" s="23" t="s">
        <v>77</v>
      </c>
      <c r="C2087" s="23">
        <v>5</v>
      </c>
      <c r="D2087" s="23" t="s">
        <v>109</v>
      </c>
      <c r="E2087" s="23">
        <v>0</v>
      </c>
      <c r="F2087" s="23">
        <v>2.2451880723556719</v>
      </c>
      <c r="G2087" s="23">
        <v>3.85286727820524</v>
      </c>
      <c r="H2087" s="23">
        <v>0.52491506989446601</v>
      </c>
      <c r="I2087" s="23">
        <v>3.1794025455996523E-3</v>
      </c>
      <c r="J2087" s="23">
        <v>213.59999999999988</v>
      </c>
      <c r="K2087" s="23">
        <v>-25.865913738029185</v>
      </c>
      <c r="L2087" s="23"/>
    </row>
    <row r="2088" spans="1:12" x14ac:dyDescent="0.2">
      <c r="A2088" s="103" t="str">
        <f t="shared" si="101"/>
        <v>2017_4_5_f61_1</v>
      </c>
      <c r="B2088" s="23" t="s">
        <v>77</v>
      </c>
      <c r="C2088" s="23">
        <v>5</v>
      </c>
      <c r="D2088" s="23" t="s">
        <v>110</v>
      </c>
      <c r="E2088" s="23">
        <v>0.53377557841571655</v>
      </c>
      <c r="F2088" s="23">
        <v>8.9797851598767</v>
      </c>
      <c r="G2088" s="23">
        <v>5.5822770824822712</v>
      </c>
      <c r="H2088" s="23">
        <v>0.49935009470048652</v>
      </c>
      <c r="I2088" s="23">
        <v>3.4457050544063582E-2</v>
      </c>
      <c r="J2088" s="23">
        <v>194.19999999999993</v>
      </c>
      <c r="K2088" s="23">
        <v>-60.648032258750483</v>
      </c>
      <c r="L2088" s="23"/>
    </row>
    <row r="2089" spans="1:12" x14ac:dyDescent="0.2">
      <c r="A2089" s="103" t="str">
        <f t="shared" si="101"/>
        <v>2017_4_5_f61_2</v>
      </c>
      <c r="B2089" s="23" t="s">
        <v>77</v>
      </c>
      <c r="C2089" s="23">
        <v>5</v>
      </c>
      <c r="D2089" s="23" t="s">
        <v>111</v>
      </c>
      <c r="E2089" s="23">
        <v>1.07192130575259</v>
      </c>
      <c r="F2089" s="23">
        <v>8.3523675121625125</v>
      </c>
      <c r="G2089" s="23">
        <v>5.3687674081776686</v>
      </c>
      <c r="H2089" s="23">
        <v>0.86670720837820758</v>
      </c>
      <c r="I2089" s="23">
        <v>0</v>
      </c>
      <c r="J2089" s="23">
        <v>195.19999999999993</v>
      </c>
      <c r="K2089" s="23">
        <v>-61.492007561829389</v>
      </c>
      <c r="L2089" s="23"/>
    </row>
    <row r="2090" spans="1:12" x14ac:dyDescent="0.2">
      <c r="A2090" s="103" t="str">
        <f t="shared" si="101"/>
        <v>2017_4_5_f9_1</v>
      </c>
      <c r="B2090" s="23" t="s">
        <v>77</v>
      </c>
      <c r="C2090" s="23">
        <v>5</v>
      </c>
      <c r="D2090" s="23" t="s">
        <v>4</v>
      </c>
      <c r="E2090" s="23">
        <v>0</v>
      </c>
      <c r="F2090" s="23">
        <v>0.22827091633466129</v>
      </c>
      <c r="G2090" s="23">
        <v>1.3227396500952697</v>
      </c>
      <c r="H2090" s="23">
        <v>0.67598960679023035</v>
      </c>
      <c r="I2090" s="23">
        <v>2.5186211675038976E-2</v>
      </c>
      <c r="J2090" s="23">
        <v>254.59999999999985</v>
      </c>
      <c r="K2090" s="23">
        <v>22.115892234595158</v>
      </c>
      <c r="L2090" s="23"/>
    </row>
    <row r="2091" spans="1:12" x14ac:dyDescent="0.2">
      <c r="A2091" s="103" t="str">
        <f t="shared" si="101"/>
        <v>2017_4_5_f9_2</v>
      </c>
      <c r="B2091" s="23" t="s">
        <v>77</v>
      </c>
      <c r="C2091" s="23">
        <v>5</v>
      </c>
      <c r="D2091" s="23" t="s">
        <v>5</v>
      </c>
      <c r="E2091" s="23">
        <v>2.0464906897350735E-3</v>
      </c>
      <c r="F2091" s="23">
        <v>0.57800113522018393</v>
      </c>
      <c r="G2091" s="23">
        <v>2.3329175755126519</v>
      </c>
      <c r="H2091" s="23">
        <v>0.73632820490622752</v>
      </c>
      <c r="I2091" s="23">
        <v>5.1347867830990018E-2</v>
      </c>
      <c r="J2091" s="23">
        <v>265.59999999999985</v>
      </c>
      <c r="K2091" s="23">
        <v>6.9428459808466068</v>
      </c>
      <c r="L2091" s="23"/>
    </row>
    <row r="2092" spans="1:12" x14ac:dyDescent="0.2">
      <c r="A2092" s="103" t="str">
        <f t="shared" si="101"/>
        <v>2017_4_5_f9_3</v>
      </c>
      <c r="B2092" s="23" t="s">
        <v>77</v>
      </c>
      <c r="C2092" s="23">
        <v>5</v>
      </c>
      <c r="D2092" s="23" t="s">
        <v>6</v>
      </c>
      <c r="E2092" s="23">
        <v>9.2881546566378786E-2</v>
      </c>
      <c r="F2092" s="23">
        <v>0.45083459540890597</v>
      </c>
      <c r="G2092" s="23">
        <v>3.7205777457577072</v>
      </c>
      <c r="H2092" s="23">
        <v>3.3490505766780085</v>
      </c>
      <c r="I2092" s="23">
        <v>0.20795251214993854</v>
      </c>
      <c r="J2092" s="23">
        <v>251.59999999999985</v>
      </c>
      <c r="K2092" s="23">
        <v>39.997943075315575</v>
      </c>
      <c r="L2092" s="23"/>
    </row>
    <row r="2093" spans="1:12" x14ac:dyDescent="0.2">
      <c r="A2093" s="103" t="str">
        <f t="shared" si="101"/>
        <v>2017_4_5_f9_4</v>
      </c>
      <c r="B2093" s="23" t="s">
        <v>77</v>
      </c>
      <c r="C2093" s="23">
        <v>5</v>
      </c>
      <c r="D2093" s="23" t="s">
        <v>7</v>
      </c>
      <c r="E2093" s="23">
        <v>0.46498403089835477</v>
      </c>
      <c r="F2093" s="23">
        <v>6.4711952686894225</v>
      </c>
      <c r="G2093" s="23">
        <v>8.8041018308760712</v>
      </c>
      <c r="H2093" s="23">
        <v>1.7653247669625278</v>
      </c>
      <c r="I2093" s="23">
        <v>0</v>
      </c>
      <c r="J2093" s="23">
        <v>218.19999999999993</v>
      </c>
      <c r="K2093" s="23">
        <v>-32.194478708972703</v>
      </c>
      <c r="L2093" s="23"/>
    </row>
    <row r="2094" spans="1:12" x14ac:dyDescent="0.2">
      <c r="A2094" s="103" t="str">
        <f t="shared" si="101"/>
        <v>2017_4_5_InEI</v>
      </c>
      <c r="B2094" s="23" t="s">
        <v>77</v>
      </c>
      <c r="C2094" s="23">
        <v>5</v>
      </c>
      <c r="D2094" s="23" t="s">
        <v>107</v>
      </c>
      <c r="E2094" s="23">
        <v>2.3030802053896329E-5</v>
      </c>
      <c r="F2094" s="23">
        <v>9.0485598093419228E-3</v>
      </c>
      <c r="G2094" s="23">
        <v>4.4234510935198618E-2</v>
      </c>
      <c r="H2094" s="23">
        <v>1.7391164532619952E-2</v>
      </c>
      <c r="I2094" s="23">
        <v>8.9703360867450586E-4</v>
      </c>
      <c r="J2094" s="23">
        <v>261.49316968546162</v>
      </c>
      <c r="K2094" s="23">
        <v>14.094153278275876</v>
      </c>
      <c r="L2094" s="23"/>
    </row>
    <row r="2095" spans="1:12" x14ac:dyDescent="0.2">
      <c r="A2095" s="103" t="str">
        <f t="shared" si="101"/>
        <v>2017_4_5_InIN</v>
      </c>
      <c r="B2095" s="23" t="s">
        <v>77</v>
      </c>
      <c r="C2095" s="23">
        <v>5</v>
      </c>
      <c r="D2095" s="23" t="s">
        <v>113</v>
      </c>
      <c r="E2095" s="23">
        <v>4.8215665255663807E-2</v>
      </c>
      <c r="F2095" s="23">
        <v>0.64261071996059704</v>
      </c>
      <c r="G2095" s="23">
        <v>1.1951830564673354</v>
      </c>
      <c r="H2095" s="23">
        <v>0.45689555384384234</v>
      </c>
      <c r="I2095" s="23">
        <v>1.8620755374018159E-2</v>
      </c>
      <c r="J2095" s="23">
        <v>233.75817405138784</v>
      </c>
      <c r="K2095" s="23">
        <v>-10.370625253040719</v>
      </c>
      <c r="L2095" s="23"/>
    </row>
    <row r="2096" spans="1:12" x14ac:dyDescent="0.2">
      <c r="A2096" s="103" t="str">
        <f t="shared" si="101"/>
        <v>2017_4_5_lagE</v>
      </c>
      <c r="B2096" s="23" t="s">
        <v>77</v>
      </c>
      <c r="C2096" s="23">
        <v>5</v>
      </c>
      <c r="D2096" s="23" t="s">
        <v>226</v>
      </c>
      <c r="E2096" s="23">
        <v>0</v>
      </c>
      <c r="F2096" s="23">
        <v>5.9768720698768034E-3</v>
      </c>
      <c r="G2096" s="23">
        <v>3.6962499835617918E-2</v>
      </c>
      <c r="H2096" s="23">
        <v>2.771942774484417E-2</v>
      </c>
      <c r="I2096" s="23">
        <v>1.0354857490575125E-3</v>
      </c>
      <c r="J2096" s="23">
        <v>262.80696125385236</v>
      </c>
      <c r="K2096" s="23">
        <v>33.215376986354457</v>
      </c>
      <c r="L2096" s="23"/>
    </row>
    <row r="2097" spans="1:12" x14ac:dyDescent="0.2">
      <c r="A2097" s="103" t="str">
        <f t="shared" si="101"/>
        <v>2017_4_5_lagI</v>
      </c>
      <c r="B2097" s="23" t="s">
        <v>77</v>
      </c>
      <c r="C2097" s="23">
        <v>5</v>
      </c>
      <c r="D2097" s="23" t="s">
        <v>227</v>
      </c>
      <c r="E2097" s="23">
        <v>3.7586773163780021E-2</v>
      </c>
      <c r="F2097" s="23">
        <v>0.51806206672488209</v>
      </c>
      <c r="G2097" s="23">
        <v>1.1023937857373718</v>
      </c>
      <c r="H2097" s="23">
        <v>0.6211337030512164</v>
      </c>
      <c r="I2097" s="23">
        <v>9.0683341892202882E-2</v>
      </c>
      <c r="J2097" s="23">
        <v>237.9725058849528</v>
      </c>
      <c r="K2097" s="23">
        <v>8.8302601365799802</v>
      </c>
      <c r="L2097" s="23"/>
    </row>
    <row r="2098" spans="1:12" x14ac:dyDescent="0.2">
      <c r="A2098" s="103" t="str">
        <f t="shared" si="101"/>
        <v>2017_4_6_f12_3</v>
      </c>
      <c r="B2098" s="23" t="s">
        <v>77</v>
      </c>
      <c r="C2098" s="23">
        <v>6</v>
      </c>
      <c r="D2098" s="23" t="s">
        <v>3</v>
      </c>
      <c r="E2098" s="23">
        <v>0</v>
      </c>
      <c r="F2098" s="23">
        <v>0.47176469124325293</v>
      </c>
      <c r="G2098" s="23">
        <v>0.42855701952792885</v>
      </c>
      <c r="H2098" s="23">
        <v>3.3080082577344211E-2</v>
      </c>
      <c r="I2098" s="23">
        <v>0</v>
      </c>
      <c r="J2098" s="23">
        <v>98.639999999999873</v>
      </c>
      <c r="K2098" s="23">
        <v>-46.998475018154032</v>
      </c>
      <c r="L2098" s="23"/>
    </row>
    <row r="2099" spans="1:12" x14ac:dyDescent="0.2">
      <c r="A2099" s="103" t="str">
        <f t="shared" si="101"/>
        <v>2017_4_6_f4_1</v>
      </c>
      <c r="B2099" s="23" t="s">
        <v>77</v>
      </c>
      <c r="C2099" s="23">
        <v>6</v>
      </c>
      <c r="D2099" s="23" t="s">
        <v>43</v>
      </c>
      <c r="E2099" s="23">
        <v>0</v>
      </c>
      <c r="F2099" s="23">
        <v>7.7513944223107575E-2</v>
      </c>
      <c r="G2099" s="23">
        <v>0.51051723540620098</v>
      </c>
      <c r="H2099" s="23">
        <v>0.56727455395808013</v>
      </c>
      <c r="I2099" s="23">
        <v>7.9907846873376057E-2</v>
      </c>
      <c r="J2099" s="23">
        <v>97.959999999999923</v>
      </c>
      <c r="K2099" s="23">
        <v>52.588176956362233</v>
      </c>
      <c r="L2099" s="23"/>
    </row>
    <row r="2100" spans="1:12" x14ac:dyDescent="0.2">
      <c r="A2100" s="103" t="str">
        <f t="shared" si="101"/>
        <v>2017_4_6_f4_2</v>
      </c>
      <c r="B2100" s="23" t="s">
        <v>77</v>
      </c>
      <c r="C2100" s="23">
        <v>6</v>
      </c>
      <c r="D2100" s="23" t="s">
        <v>44</v>
      </c>
      <c r="E2100" s="23">
        <v>1.5873734466918825E-3</v>
      </c>
      <c r="F2100" s="23">
        <v>9.1246041517403939E-2</v>
      </c>
      <c r="G2100" s="23">
        <v>0.61918309718160947</v>
      </c>
      <c r="H2100" s="23">
        <v>0.37915849515620081</v>
      </c>
      <c r="I2100" s="23">
        <v>2.9528504013837015E-2</v>
      </c>
      <c r="J2100" s="23">
        <v>102.67999999999989</v>
      </c>
      <c r="K2100" s="23">
        <v>30.676687571850358</v>
      </c>
      <c r="L2100" s="23"/>
    </row>
    <row r="2101" spans="1:12" x14ac:dyDescent="0.2">
      <c r="A2101" s="103" t="str">
        <f t="shared" si="101"/>
        <v>2017_4_6_f4_3</v>
      </c>
      <c r="B2101" s="23" t="s">
        <v>77</v>
      </c>
      <c r="C2101" s="23">
        <v>6</v>
      </c>
      <c r="D2101" s="23" t="s">
        <v>100</v>
      </c>
      <c r="E2101" s="23">
        <v>0</v>
      </c>
      <c r="F2101" s="23">
        <v>2.8373461586345254E-3</v>
      </c>
      <c r="G2101" s="23">
        <v>0.33267927508593736</v>
      </c>
      <c r="H2101" s="23">
        <v>0.53366141590338423</v>
      </c>
      <c r="I2101" s="23">
        <v>9.8131517512238184E-2</v>
      </c>
      <c r="J2101" s="23">
        <v>98.559999999999917</v>
      </c>
      <c r="K2101" s="23">
        <v>75.165917804321097</v>
      </c>
      <c r="L2101" s="23"/>
    </row>
    <row r="2102" spans="1:12" x14ac:dyDescent="0.2">
      <c r="A2102" s="103" t="str">
        <f t="shared" si="101"/>
        <v>2017_4_6_f4_4</v>
      </c>
      <c r="B2102" s="23" t="s">
        <v>77</v>
      </c>
      <c r="C2102" s="23">
        <v>6</v>
      </c>
      <c r="D2102" s="23" t="s">
        <v>102</v>
      </c>
      <c r="E2102" s="23">
        <v>2.1223307460912843E-2</v>
      </c>
      <c r="F2102" s="23">
        <v>0.1043547368811972</v>
      </c>
      <c r="G2102" s="23">
        <v>0.35205555761874668</v>
      </c>
      <c r="H2102" s="23">
        <v>8.3008133100605355E-2</v>
      </c>
      <c r="I2102" s="23">
        <v>4.6347532216734139E-4</v>
      </c>
      <c r="J2102" s="23">
        <v>86.719999999999928</v>
      </c>
      <c r="K2102" s="23">
        <v>-11.204007179883606</v>
      </c>
      <c r="L2102" s="23"/>
    </row>
    <row r="2103" spans="1:12" x14ac:dyDescent="0.2">
      <c r="A2103" s="103" t="str">
        <f t="shared" si="101"/>
        <v>2017_4_6_f60_1</v>
      </c>
      <c r="B2103" s="23" t="s">
        <v>77</v>
      </c>
      <c r="C2103" s="23">
        <v>6</v>
      </c>
      <c r="D2103" s="23" t="s">
        <v>109</v>
      </c>
      <c r="E2103" s="23">
        <v>0</v>
      </c>
      <c r="F2103" s="23">
        <v>0.31078799586311834</v>
      </c>
      <c r="G2103" s="23">
        <v>0.41997090504746126</v>
      </c>
      <c r="H2103" s="23">
        <v>3.64560549986198E-2</v>
      </c>
      <c r="I2103" s="23">
        <v>9.1273943759129868E-4</v>
      </c>
      <c r="J2103" s="23">
        <v>77.559999999999903</v>
      </c>
      <c r="K2103" s="23">
        <v>-35.476713525644456</v>
      </c>
      <c r="L2103" s="23"/>
    </row>
    <row r="2104" spans="1:12" x14ac:dyDescent="0.2">
      <c r="A2104" s="103" t="str">
        <f t="shared" si="101"/>
        <v>2017_4_6_f61_1</v>
      </c>
      <c r="B2104" s="23" t="s">
        <v>77</v>
      </c>
      <c r="C2104" s="23">
        <v>6</v>
      </c>
      <c r="D2104" s="23" t="s">
        <v>110</v>
      </c>
      <c r="E2104" s="23">
        <v>2.0441935603669185E-2</v>
      </c>
      <c r="F2104" s="23">
        <v>0.22313365766702539</v>
      </c>
      <c r="G2104" s="23">
        <v>0.21998885876629387</v>
      </c>
      <c r="H2104" s="23">
        <v>2.562483752367512E-3</v>
      </c>
      <c r="I2104" s="23">
        <v>4.6347532216734139E-4</v>
      </c>
      <c r="J2104" s="23">
        <v>71.719999999999942</v>
      </c>
      <c r="K2104" s="23">
        <v>-55.836572778472885</v>
      </c>
      <c r="L2104" s="23"/>
    </row>
    <row r="2105" spans="1:12" x14ac:dyDescent="0.2">
      <c r="A2105" s="103" t="str">
        <f t="shared" si="101"/>
        <v>2017_4_6_f61_2</v>
      </c>
      <c r="B2105" s="23" t="s">
        <v>77</v>
      </c>
      <c r="C2105" s="23">
        <v>6</v>
      </c>
      <c r="D2105" s="23" t="s">
        <v>111</v>
      </c>
      <c r="E2105" s="23">
        <v>2.3931370000371373E-2</v>
      </c>
      <c r="F2105" s="23">
        <v>0.2487235859917552</v>
      </c>
      <c r="G2105" s="23">
        <v>0.19584877632116454</v>
      </c>
      <c r="H2105" s="23">
        <v>3.0259590745348535E-3</v>
      </c>
      <c r="I2105" s="23">
        <v>0</v>
      </c>
      <c r="J2105" s="23">
        <v>72.719999999999928</v>
      </c>
      <c r="K2105" s="23">
        <v>-62.257026923149617</v>
      </c>
      <c r="L2105" s="23"/>
    </row>
    <row r="2106" spans="1:12" x14ac:dyDescent="0.2">
      <c r="A2106" s="103" t="str">
        <f t="shared" si="101"/>
        <v>2017_4_6_f9_1</v>
      </c>
      <c r="B2106" s="23" t="s">
        <v>77</v>
      </c>
      <c r="C2106" s="23">
        <v>6</v>
      </c>
      <c r="D2106" s="23" t="s">
        <v>4</v>
      </c>
      <c r="E2106" s="23">
        <v>0</v>
      </c>
      <c r="F2106" s="23">
        <v>4.403810843582192E-2</v>
      </c>
      <c r="G2106" s="23">
        <v>0.91884704659622274</v>
      </c>
      <c r="H2106" s="23">
        <v>0.26910653040013838</v>
      </c>
      <c r="I2106" s="23">
        <v>2.483977134938507E-2</v>
      </c>
      <c r="J2106" s="23">
        <v>98.959999999999908</v>
      </c>
      <c r="K2106" s="23">
        <v>21.860366653031392</v>
      </c>
      <c r="L2106" s="23"/>
    </row>
    <row r="2107" spans="1:12" x14ac:dyDescent="0.2">
      <c r="A2107" s="103" t="str">
        <f t="shared" si="101"/>
        <v>2017_4_6_f9_2</v>
      </c>
      <c r="B2107" s="23" t="s">
        <v>77</v>
      </c>
      <c r="C2107" s="23">
        <v>6</v>
      </c>
      <c r="D2107" s="23" t="s">
        <v>5</v>
      </c>
      <c r="E2107" s="23">
        <v>1.070790232237202E-3</v>
      </c>
      <c r="F2107" s="23">
        <v>0.22096116272301258</v>
      </c>
      <c r="G2107" s="23">
        <v>0.7337605520401711</v>
      </c>
      <c r="H2107" s="23">
        <v>0.14271883869128982</v>
      </c>
      <c r="I2107" s="23">
        <v>9.4221298305515976E-3</v>
      </c>
      <c r="J2107" s="23">
        <v>100.55999999999987</v>
      </c>
      <c r="K2107" s="23">
        <v>-5.5544530701585622</v>
      </c>
      <c r="L2107" s="23"/>
    </row>
    <row r="2108" spans="1:12" x14ac:dyDescent="0.2">
      <c r="A2108" s="103" t="str">
        <f t="shared" si="101"/>
        <v>2017_4_6_f9_3</v>
      </c>
      <c r="B2108" s="23" t="s">
        <v>77</v>
      </c>
      <c r="C2108" s="23">
        <v>6</v>
      </c>
      <c r="D2108" s="23" t="s">
        <v>6</v>
      </c>
      <c r="E2108" s="23">
        <v>0</v>
      </c>
      <c r="F2108" s="23">
        <v>7.3199941832933269E-2</v>
      </c>
      <c r="G2108" s="23">
        <v>0.57467538086128034</v>
      </c>
      <c r="H2108" s="23">
        <v>0.27453292037391092</v>
      </c>
      <c r="I2108" s="23">
        <v>3.2704536876999341E-2</v>
      </c>
      <c r="J2108" s="23">
        <v>96.559999999999903</v>
      </c>
      <c r="K2108" s="23">
        <v>27.927806840811204</v>
      </c>
      <c r="L2108" s="23"/>
    </row>
    <row r="2109" spans="1:12" x14ac:dyDescent="0.2">
      <c r="A2109" s="103" t="str">
        <f t="shared" si="101"/>
        <v>2017_4_6_f9_4</v>
      </c>
      <c r="B2109" s="23" t="s">
        <v>77</v>
      </c>
      <c r="C2109" s="23">
        <v>6</v>
      </c>
      <c r="D2109" s="23" t="s">
        <v>7</v>
      </c>
      <c r="E2109" s="23">
        <v>2.1368886248003861E-2</v>
      </c>
      <c r="F2109" s="23">
        <v>0.17568982805362632</v>
      </c>
      <c r="G2109" s="23">
        <v>0.32756786868199173</v>
      </c>
      <c r="H2109" s="23">
        <v>1.1002339659078247E-2</v>
      </c>
      <c r="I2109" s="23">
        <v>0</v>
      </c>
      <c r="J2109" s="23">
        <v>82.719999999999914</v>
      </c>
      <c r="K2109" s="23">
        <v>-38.72555273287999</v>
      </c>
      <c r="L2109" s="23"/>
    </row>
    <row r="2110" spans="1:12" x14ac:dyDescent="0.2">
      <c r="A2110" s="103" t="str">
        <f t="shared" si="101"/>
        <v>2017_4_6_InEI</v>
      </c>
      <c r="B2110" s="23" t="s">
        <v>77</v>
      </c>
      <c r="C2110" s="23">
        <v>6</v>
      </c>
      <c r="D2110" s="23" t="s">
        <v>107</v>
      </c>
      <c r="E2110" s="23">
        <v>1.4256445713431378E-5</v>
      </c>
      <c r="F2110" s="23">
        <v>4.2664634808278331E-3</v>
      </c>
      <c r="G2110" s="23">
        <v>2.8153235327074609E-2</v>
      </c>
      <c r="H2110" s="23">
        <v>6.1483162877542441E-3</v>
      </c>
      <c r="I2110" s="23">
        <v>6.9783501759725346E-4</v>
      </c>
      <c r="J2110" s="23">
        <v>99.690982259014433</v>
      </c>
      <c r="K2110" s="23">
        <v>8.2713878227815805</v>
      </c>
      <c r="L2110" s="23"/>
    </row>
    <row r="2111" spans="1:12" x14ac:dyDescent="0.2">
      <c r="A2111" s="103" t="str">
        <f t="shared" si="101"/>
        <v>2017_4_6_InIN</v>
      </c>
      <c r="B2111" s="23" t="s">
        <v>77</v>
      </c>
      <c r="C2111" s="23">
        <v>6</v>
      </c>
      <c r="D2111" s="23" t="s">
        <v>113</v>
      </c>
      <c r="E2111" s="23">
        <v>4.0944991961314452E-4</v>
      </c>
      <c r="F2111" s="23">
        <v>3.5654967966944756E-3</v>
      </c>
      <c r="G2111" s="23">
        <v>1.3090744616601455E-2</v>
      </c>
      <c r="H2111" s="23">
        <v>3.3524640210296545E-3</v>
      </c>
      <c r="I2111" s="23">
        <v>5.1015580786960887E-4</v>
      </c>
      <c r="J2111" s="23">
        <v>91.855056571749913</v>
      </c>
      <c r="K2111" s="23">
        <v>-5.5527648944264443E-2</v>
      </c>
      <c r="L2111" s="23"/>
    </row>
    <row r="2112" spans="1:12" x14ac:dyDescent="0.2">
      <c r="A2112" s="103" t="str">
        <f t="shared" si="101"/>
        <v>2017_4_6_lagE</v>
      </c>
      <c r="B2112" s="23" t="s">
        <v>77</v>
      </c>
      <c r="C2112" s="23">
        <v>6</v>
      </c>
      <c r="D2112" s="23" t="s">
        <v>226</v>
      </c>
      <c r="E2112" s="23">
        <v>4.0095280986627291E-6</v>
      </c>
      <c r="F2112" s="23">
        <v>2.6138827598976748E-3</v>
      </c>
      <c r="G2112" s="23">
        <v>1.9783377429322839E-2</v>
      </c>
      <c r="H2112" s="23">
        <v>1.4324282598600578E-2</v>
      </c>
      <c r="I2112" s="23">
        <v>2.1279149982544325E-3</v>
      </c>
      <c r="J2112" s="23">
        <v>100.28874365508776</v>
      </c>
      <c r="K2112" s="23">
        <v>41.072809924463819</v>
      </c>
      <c r="L2112" s="23"/>
    </row>
    <row r="2113" spans="1:12" x14ac:dyDescent="0.2">
      <c r="A2113" s="103" t="str">
        <f t="shared" si="101"/>
        <v>2017_4_6_lagI</v>
      </c>
      <c r="B2113" s="23" t="s">
        <v>77</v>
      </c>
      <c r="C2113" s="23">
        <v>6</v>
      </c>
      <c r="D2113" s="23" t="s">
        <v>227</v>
      </c>
      <c r="E2113" s="23">
        <v>3.9059824043708E-4</v>
      </c>
      <c r="F2113" s="23">
        <v>1.5354886588885713E-3</v>
      </c>
      <c r="G2113" s="23">
        <v>9.9719581021549021E-3</v>
      </c>
      <c r="H2113" s="23">
        <v>8.2930596707612506E-3</v>
      </c>
      <c r="I2113" s="23">
        <v>1.2350848432941969E-3</v>
      </c>
      <c r="J2113" s="23">
        <v>94.592354017287278</v>
      </c>
      <c r="K2113" s="23">
        <v>39.421588292507046</v>
      </c>
      <c r="L2113" s="23"/>
    </row>
    <row r="2114" spans="1:12" x14ac:dyDescent="0.2">
      <c r="A2114" s="103" t="str">
        <f t="shared" si="101"/>
        <v>2017_4_7_f12_3</v>
      </c>
      <c r="B2114" s="23" t="s">
        <v>77</v>
      </c>
      <c r="C2114" s="23">
        <v>7</v>
      </c>
      <c r="D2114" s="23" t="s">
        <v>3</v>
      </c>
      <c r="E2114" s="23">
        <v>0</v>
      </c>
      <c r="F2114" s="23">
        <v>0.1767687182154353</v>
      </c>
      <c r="G2114" s="23">
        <v>0.12100491431657548</v>
      </c>
      <c r="H2114" s="23">
        <v>3.2576422102098368E-3</v>
      </c>
      <c r="I2114" s="23">
        <v>0</v>
      </c>
      <c r="J2114" s="23">
        <v>103.9399999999999</v>
      </c>
      <c r="K2114" s="23">
        <v>-57.638886907616701</v>
      </c>
      <c r="L2114" s="23"/>
    </row>
    <row r="2115" spans="1:12" x14ac:dyDescent="0.2">
      <c r="A2115" s="103" t="str">
        <f t="shared" ref="A2115:A2178" si="102">CONCATENATE(B2115,"_",C2115,"_",D2115)</f>
        <v>2017_4_7_f4_1</v>
      </c>
      <c r="B2115" s="23" t="s">
        <v>77</v>
      </c>
      <c r="C2115" s="23">
        <v>7</v>
      </c>
      <c r="D2115" s="23" t="s">
        <v>43</v>
      </c>
      <c r="E2115" s="23">
        <v>0</v>
      </c>
      <c r="F2115" s="23">
        <v>7.9165771695825379E-2</v>
      </c>
      <c r="G2115" s="23">
        <v>0.38100952710895519</v>
      </c>
      <c r="H2115" s="23">
        <v>0.11633431491425601</v>
      </c>
      <c r="I2115" s="23">
        <v>8.5629655291875988E-3</v>
      </c>
      <c r="J2115" s="23">
        <v>98.159999999999926</v>
      </c>
      <c r="K2115" s="23">
        <v>9.2799553769158507</v>
      </c>
      <c r="L2115" s="23"/>
    </row>
    <row r="2116" spans="1:12" x14ac:dyDescent="0.2">
      <c r="A2116" s="103" t="str">
        <f t="shared" si="102"/>
        <v>2017_4_7_f4_2</v>
      </c>
      <c r="B2116" s="23" t="s">
        <v>77</v>
      </c>
      <c r="C2116" s="23">
        <v>7</v>
      </c>
      <c r="D2116" s="23" t="s">
        <v>44</v>
      </c>
      <c r="E2116" s="23">
        <v>0</v>
      </c>
      <c r="F2116" s="23">
        <v>0.21804748578846889</v>
      </c>
      <c r="G2116" s="23">
        <v>0.49538149213779359</v>
      </c>
      <c r="H2116" s="23">
        <v>0.2026189692318254</v>
      </c>
      <c r="I2116" s="23">
        <v>1.7070792595365182E-2</v>
      </c>
      <c r="J2116" s="23">
        <v>103.77999999999992</v>
      </c>
      <c r="K2116" s="23">
        <v>2.0054327318548131</v>
      </c>
      <c r="L2116" s="23"/>
    </row>
    <row r="2117" spans="1:12" x14ac:dyDescent="0.2">
      <c r="A2117" s="103" t="str">
        <f t="shared" si="102"/>
        <v>2017_4_7_f4_3</v>
      </c>
      <c r="B2117" s="23" t="s">
        <v>77</v>
      </c>
      <c r="C2117" s="23">
        <v>7</v>
      </c>
      <c r="D2117" s="23" t="s">
        <v>100</v>
      </c>
      <c r="E2117" s="23">
        <v>0</v>
      </c>
      <c r="F2117" s="23">
        <v>6.3544046764354184E-2</v>
      </c>
      <c r="G2117" s="23">
        <v>0.14438798270423328</v>
      </c>
      <c r="H2117" s="23">
        <v>5.5061965361534758E-2</v>
      </c>
      <c r="I2117" s="23">
        <v>1.418625771823958E-2</v>
      </c>
      <c r="J2117" s="23">
        <v>97.509999999999962</v>
      </c>
      <c r="K2117" s="23">
        <v>7.1759924636728218</v>
      </c>
      <c r="L2117" s="23"/>
    </row>
    <row r="2118" spans="1:12" x14ac:dyDescent="0.2">
      <c r="A2118" s="103" t="str">
        <f t="shared" si="102"/>
        <v>2017_4_7_f4_4</v>
      </c>
      <c r="B2118" s="23" t="s">
        <v>77</v>
      </c>
      <c r="C2118" s="23">
        <v>7</v>
      </c>
      <c r="D2118" s="23" t="s">
        <v>102</v>
      </c>
      <c r="E2118" s="23">
        <v>1.097411520035652E-4</v>
      </c>
      <c r="F2118" s="23">
        <v>2.7176625691684921E-2</v>
      </c>
      <c r="G2118" s="23">
        <v>3.142942028447282E-2</v>
      </c>
      <c r="H2118" s="23">
        <v>3.9081590968173211E-3</v>
      </c>
      <c r="I2118" s="23">
        <v>1.1495896312251643E-3</v>
      </c>
      <c r="J2118" s="23">
        <v>92.62</v>
      </c>
      <c r="K2118" s="23">
        <v>-33.225019362578109</v>
      </c>
      <c r="L2118" s="23"/>
    </row>
    <row r="2119" spans="1:12" x14ac:dyDescent="0.2">
      <c r="A2119" s="103" t="str">
        <f t="shared" si="102"/>
        <v>2017_4_7_f60_1</v>
      </c>
      <c r="B2119" s="23" t="s">
        <v>77</v>
      </c>
      <c r="C2119" s="23">
        <v>7</v>
      </c>
      <c r="D2119" s="23" t="s">
        <v>109</v>
      </c>
      <c r="E2119" s="23">
        <v>0</v>
      </c>
      <c r="F2119" s="23">
        <v>9.6270897082155957E-2</v>
      </c>
      <c r="G2119" s="23">
        <v>6.8466689240050518E-2</v>
      </c>
      <c r="H2119" s="23">
        <v>1.3311313499590974E-2</v>
      </c>
      <c r="I2119" s="23">
        <v>4.7892030124998251E-4</v>
      </c>
      <c r="J2119" s="23">
        <v>75.509999999999962</v>
      </c>
      <c r="K2119" s="23">
        <v>-45.932193046185539</v>
      </c>
      <c r="L2119" s="23"/>
    </row>
    <row r="2120" spans="1:12" x14ac:dyDescent="0.2">
      <c r="A2120" s="103" t="str">
        <f t="shared" si="102"/>
        <v>2017_4_7_f61_1</v>
      </c>
      <c r="B2120" s="23" t="s">
        <v>77</v>
      </c>
      <c r="C2120" s="23">
        <v>7</v>
      </c>
      <c r="D2120" s="23" t="s">
        <v>110</v>
      </c>
      <c r="E2120" s="23">
        <v>3.2922345601069553E-4</v>
      </c>
      <c r="F2120" s="23">
        <v>2.6343261410480146E-2</v>
      </c>
      <c r="G2120" s="23">
        <v>1.6082927916217911E-2</v>
      </c>
      <c r="H2120" s="23">
        <v>0</v>
      </c>
      <c r="I2120" s="23">
        <v>1.097411520035652E-4</v>
      </c>
      <c r="J2120" s="23">
        <v>70.619999999999962</v>
      </c>
      <c r="K2120" s="23">
        <v>-62.480181592923401</v>
      </c>
      <c r="L2120" s="23"/>
    </row>
    <row r="2121" spans="1:12" x14ac:dyDescent="0.2">
      <c r="A2121" s="103" t="str">
        <f t="shared" si="102"/>
        <v>2017_4_7_f61_2</v>
      </c>
      <c r="B2121" s="23" t="s">
        <v>77</v>
      </c>
      <c r="C2121" s="23">
        <v>7</v>
      </c>
      <c r="D2121" s="23" t="s">
        <v>111</v>
      </c>
      <c r="E2121" s="23">
        <v>5.4870576001782594E-4</v>
      </c>
      <c r="F2121" s="23">
        <v>2.2504549337096547E-2</v>
      </c>
      <c r="G2121" s="23">
        <v>1.9702157685594381E-2</v>
      </c>
      <c r="H2121" s="23">
        <v>1.097411520035652E-4</v>
      </c>
      <c r="I2121" s="23">
        <v>0</v>
      </c>
      <c r="J2121" s="23">
        <v>70.61999999999999</v>
      </c>
      <c r="K2121" s="23">
        <v>-54.804934891659329</v>
      </c>
      <c r="L2121" s="23"/>
    </row>
    <row r="2122" spans="1:12" x14ac:dyDescent="0.2">
      <c r="A2122" s="103" t="str">
        <f t="shared" si="102"/>
        <v>2017_4_7_f9_1</v>
      </c>
      <c r="B2122" s="23" t="s">
        <v>77</v>
      </c>
      <c r="C2122" s="23">
        <v>7</v>
      </c>
      <c r="D2122" s="23" t="s">
        <v>4</v>
      </c>
      <c r="E2122" s="23">
        <v>0</v>
      </c>
      <c r="F2122" s="23">
        <v>7.3503551013337956E-2</v>
      </c>
      <c r="G2122" s="23">
        <v>0.39559882210289243</v>
      </c>
      <c r="H2122" s="23">
        <v>0.10945712800970021</v>
      </c>
      <c r="I2122" s="23">
        <v>0</v>
      </c>
      <c r="J2122" s="23">
        <v>98.159999999999897</v>
      </c>
      <c r="K2122" s="23">
        <v>6.2143266036411564</v>
      </c>
      <c r="L2122" s="23"/>
    </row>
    <row r="2123" spans="1:12" x14ac:dyDescent="0.2">
      <c r="A2123" s="103" t="str">
        <f t="shared" si="102"/>
        <v>2017_4_7_f9_2</v>
      </c>
      <c r="B2123" s="23" t="s">
        <v>77</v>
      </c>
      <c r="C2123" s="23">
        <v>7</v>
      </c>
      <c r="D2123" s="23" t="s">
        <v>5</v>
      </c>
      <c r="E2123" s="23">
        <v>1.7034795041851786E-3</v>
      </c>
      <c r="F2123" s="23">
        <v>0.17305261075959177</v>
      </c>
      <c r="G2123" s="23">
        <v>0.57681885736612781</v>
      </c>
      <c r="H2123" s="23">
        <v>0.14182403351124431</v>
      </c>
      <c r="I2123" s="23">
        <v>3.4069590083703571E-3</v>
      </c>
      <c r="J2123" s="23">
        <v>100.50999999999989</v>
      </c>
      <c r="K2123" s="23">
        <v>-3.1023008428488499</v>
      </c>
      <c r="L2123" s="23"/>
    </row>
    <row r="2124" spans="1:12" x14ac:dyDescent="0.2">
      <c r="A2124" s="103" t="str">
        <f t="shared" si="102"/>
        <v>2017_4_7_f9_3</v>
      </c>
      <c r="B2124" s="23" t="s">
        <v>77</v>
      </c>
      <c r="C2124" s="23">
        <v>7</v>
      </c>
      <c r="D2124" s="23" t="s">
        <v>6</v>
      </c>
      <c r="E2124" s="23">
        <v>1.0160604200714566E-3</v>
      </c>
      <c r="F2124" s="23">
        <v>8.4150923401971361E-2</v>
      </c>
      <c r="G2124" s="23">
        <v>0.13564537363301019</v>
      </c>
      <c r="H2124" s="23">
        <v>2.9419686321436711E-2</v>
      </c>
      <c r="I2124" s="23">
        <v>1.2471611066698645E-3</v>
      </c>
      <c r="J2124" s="23">
        <v>93.509999999999948</v>
      </c>
      <c r="K2124" s="23">
        <v>-21.579929733176908</v>
      </c>
      <c r="L2124" s="23"/>
    </row>
    <row r="2125" spans="1:12" x14ac:dyDescent="0.2">
      <c r="A2125" s="103" t="str">
        <f t="shared" si="102"/>
        <v>2017_4_7_f9_4</v>
      </c>
      <c r="B2125" s="23" t="s">
        <v>77</v>
      </c>
      <c r="C2125" s="23">
        <v>7</v>
      </c>
      <c r="D2125" s="23" t="s">
        <v>7</v>
      </c>
      <c r="E2125" s="23">
        <v>2.5912652727745396E-3</v>
      </c>
      <c r="F2125" s="23">
        <v>2.5584914769562133E-2</v>
      </c>
      <c r="G2125" s="23">
        <v>2.9953949567348745E-2</v>
      </c>
      <c r="H2125" s="23">
        <v>2.7652542058157234E-3</v>
      </c>
      <c r="I2125" s="23">
        <v>0</v>
      </c>
      <c r="J2125" s="23">
        <v>90.61999999999999</v>
      </c>
      <c r="K2125" s="23">
        <v>-45.98409494246004</v>
      </c>
      <c r="L2125" s="23"/>
    </row>
    <row r="2126" spans="1:12" x14ac:dyDescent="0.2">
      <c r="A2126" s="103" t="str">
        <f t="shared" si="102"/>
        <v>2017_4_7_InEI</v>
      </c>
      <c r="B2126" s="23" t="s">
        <v>77</v>
      </c>
      <c r="C2126" s="23">
        <v>7</v>
      </c>
      <c r="D2126" s="23" t="s">
        <v>107</v>
      </c>
      <c r="E2126" s="23">
        <v>1.7453647725173472E-5</v>
      </c>
      <c r="F2126" s="23">
        <v>3.2084367645969997E-3</v>
      </c>
      <c r="G2126" s="23">
        <v>1.3806430247524469E-2</v>
      </c>
      <c r="H2126" s="23">
        <v>3.749303170389193E-3</v>
      </c>
      <c r="I2126" s="23">
        <v>3.4907295450346944E-5</v>
      </c>
      <c r="J2126" s="23">
        <v>99.604460546916584</v>
      </c>
      <c r="K2126" s="23">
        <v>2.765944516721496</v>
      </c>
      <c r="L2126" s="23"/>
    </row>
    <row r="2127" spans="1:12" x14ac:dyDescent="0.2">
      <c r="A2127" s="103" t="str">
        <f t="shared" si="102"/>
        <v>2017_4_7_InIN</v>
      </c>
      <c r="B2127" s="23" t="s">
        <v>77</v>
      </c>
      <c r="C2127" s="23">
        <v>7</v>
      </c>
      <c r="D2127" s="23" t="s">
        <v>113</v>
      </c>
      <c r="E2127" s="23">
        <v>6.2068689604155839E-6</v>
      </c>
      <c r="F2127" s="23">
        <v>5.5874529697394178E-4</v>
      </c>
      <c r="G2127" s="23">
        <v>7.0448684891045521E-4</v>
      </c>
      <c r="H2127" s="23">
        <v>9.4480512646113633E-5</v>
      </c>
      <c r="I2127" s="23">
        <v>1.9279776001345669E-6</v>
      </c>
      <c r="J2127" s="23">
        <v>92.660082518762209</v>
      </c>
      <c r="K2127" s="23">
        <v>-34.617522474946213</v>
      </c>
      <c r="L2127" s="23"/>
    </row>
    <row r="2128" spans="1:12" x14ac:dyDescent="0.2">
      <c r="A2128" s="103" t="str">
        <f t="shared" si="102"/>
        <v>2017_4_7_lagE</v>
      </c>
      <c r="B2128" s="23" t="s">
        <v>77</v>
      </c>
      <c r="C2128" s="23">
        <v>7</v>
      </c>
      <c r="D2128" s="23" t="s">
        <v>226</v>
      </c>
      <c r="E2128" s="23">
        <v>0</v>
      </c>
      <c r="F2128" s="23">
        <v>4.7033020086241946E-3</v>
      </c>
      <c r="G2128" s="23">
        <v>1.2678739084731617E-2</v>
      </c>
      <c r="H2128" s="23">
        <v>3.8836065884133488E-3</v>
      </c>
      <c r="I2128" s="23">
        <v>2.2767678905562621E-4</v>
      </c>
      <c r="J2128" s="23">
        <v>101.27793805748021</v>
      </c>
      <c r="K2128" s="23">
        <v>-1.6951395424851745</v>
      </c>
      <c r="L2128" s="23"/>
    </row>
    <row r="2129" spans="1:12" x14ac:dyDescent="0.2">
      <c r="A2129" s="103" t="str">
        <f t="shared" si="102"/>
        <v>2017_4_7_lagI</v>
      </c>
      <c r="B2129" s="23" t="s">
        <v>77</v>
      </c>
      <c r="C2129" s="23">
        <v>7</v>
      </c>
      <c r="D2129" s="23" t="s">
        <v>227</v>
      </c>
      <c r="E2129" s="23">
        <v>3.0585820273373732E-7</v>
      </c>
      <c r="F2129" s="23">
        <v>4.7251825158244217E-4</v>
      </c>
      <c r="G2129" s="23">
        <v>7.6992193689901715E-4</v>
      </c>
      <c r="H2129" s="23">
        <v>2.2191419049805052E-4</v>
      </c>
      <c r="I2129" s="23">
        <v>4.2642454669702586E-5</v>
      </c>
      <c r="J2129" s="23">
        <v>95.979230797116315</v>
      </c>
      <c r="K2129" s="23">
        <v>-11.008463598415201</v>
      </c>
      <c r="L2129" s="23"/>
    </row>
    <row r="2130" spans="1:12" x14ac:dyDescent="0.2">
      <c r="A2130" s="103" t="str">
        <f t="shared" si="102"/>
        <v>2017_4_8_f12_3</v>
      </c>
      <c r="B2130" s="23" t="s">
        <v>77</v>
      </c>
      <c r="C2130" s="23">
        <v>8</v>
      </c>
      <c r="D2130" s="23" t="s">
        <v>3</v>
      </c>
      <c r="E2130" s="23">
        <v>0</v>
      </c>
      <c r="F2130" s="23">
        <v>0.2030487708882357</v>
      </c>
      <c r="G2130" s="23">
        <v>0.25442177700550717</v>
      </c>
      <c r="H2130" s="23">
        <v>2.1775909539433879E-3</v>
      </c>
      <c r="I2130" s="23">
        <v>0</v>
      </c>
      <c r="J2130" s="23">
        <v>36.879999999999967</v>
      </c>
      <c r="K2130" s="23">
        <v>-43.701075443896244</v>
      </c>
      <c r="L2130" s="23"/>
    </row>
    <row r="2131" spans="1:12" x14ac:dyDescent="0.2">
      <c r="A2131" s="103" t="str">
        <f t="shared" si="102"/>
        <v>2017_4_8_f4_1</v>
      </c>
      <c r="B2131" s="23" t="s">
        <v>77</v>
      </c>
      <c r="C2131" s="23">
        <v>8</v>
      </c>
      <c r="D2131" s="23" t="s">
        <v>43</v>
      </c>
      <c r="E2131" s="23">
        <v>3.3396847393036548E-2</v>
      </c>
      <c r="F2131" s="23">
        <v>0.2749322709163346</v>
      </c>
      <c r="G2131" s="23">
        <v>0.48468525896414294</v>
      </c>
      <c r="H2131" s="23">
        <v>9.7266239390265047E-2</v>
      </c>
      <c r="I2131" s="23">
        <v>3.5578382123679198E-2</v>
      </c>
      <c r="J2131" s="23">
        <v>35.319999999999979</v>
      </c>
      <c r="K2131" s="23">
        <v>-18.718072869815888</v>
      </c>
      <c r="L2131" s="23"/>
    </row>
    <row r="2132" spans="1:12" x14ac:dyDescent="0.2">
      <c r="A2132" s="103" t="str">
        <f t="shared" si="102"/>
        <v>2017_4_8_f4_2</v>
      </c>
      <c r="B2132" s="23" t="s">
        <v>77</v>
      </c>
      <c r="C2132" s="23">
        <v>8</v>
      </c>
      <c r="D2132" s="23" t="s">
        <v>44</v>
      </c>
      <c r="E2132" s="23">
        <v>5.3460869431473129E-2</v>
      </c>
      <c r="F2132" s="23">
        <v>0.404629844156563</v>
      </c>
      <c r="G2132" s="23">
        <v>0.19510928365744937</v>
      </c>
      <c r="H2132" s="23">
        <v>4.4518879274991673E-2</v>
      </c>
      <c r="I2132" s="23">
        <v>2.2919826318139281E-3</v>
      </c>
      <c r="J2132" s="23">
        <v>37.559999999999988</v>
      </c>
      <c r="K2132" s="23">
        <v>-66.063080655764722</v>
      </c>
      <c r="L2132" s="23"/>
    </row>
    <row r="2133" spans="1:12" x14ac:dyDescent="0.2">
      <c r="A2133" s="103" t="str">
        <f t="shared" si="102"/>
        <v>2017_4_8_f4_3</v>
      </c>
      <c r="B2133" s="23" t="s">
        <v>77</v>
      </c>
      <c r="C2133" s="23">
        <v>8</v>
      </c>
      <c r="D2133" s="23" t="s">
        <v>100</v>
      </c>
      <c r="E2133" s="23">
        <v>0</v>
      </c>
      <c r="F2133" s="23">
        <v>7.7367672866726411E-2</v>
      </c>
      <c r="G2133" s="23">
        <v>0.21026081731382593</v>
      </c>
      <c r="H2133" s="23">
        <v>0.12947868579643015</v>
      </c>
      <c r="I2133" s="23">
        <v>3.266386430915081E-3</v>
      </c>
      <c r="J2133" s="23">
        <v>32.519999999999975</v>
      </c>
      <c r="K2133" s="23">
        <v>13.95039817814008</v>
      </c>
      <c r="L2133" s="23"/>
    </row>
    <row r="2134" spans="1:12" x14ac:dyDescent="0.2">
      <c r="A2134" s="103" t="str">
        <f t="shared" si="102"/>
        <v>2017_4_8_f4_4</v>
      </c>
      <c r="B2134" s="23" t="s">
        <v>77</v>
      </c>
      <c r="C2134" s="23">
        <v>8</v>
      </c>
      <c r="D2134" s="23" t="s">
        <v>102</v>
      </c>
      <c r="E2134" s="23">
        <v>7.0925093772050357E-3</v>
      </c>
      <c r="F2134" s="23">
        <v>0.27877075054777717</v>
      </c>
      <c r="G2134" s="23">
        <v>7.1872098637055681E-2</v>
      </c>
      <c r="H2134" s="23">
        <v>2.7283395848033576E-2</v>
      </c>
      <c r="I2134" s="23">
        <v>3.3349426226464147E-4</v>
      </c>
      <c r="J2134" s="23">
        <v>31.239999999999988</v>
      </c>
      <c r="K2134" s="23">
        <v>-68.769647988990386</v>
      </c>
      <c r="L2134" s="23"/>
    </row>
    <row r="2135" spans="1:12" x14ac:dyDescent="0.2">
      <c r="A2135" s="103" t="str">
        <f t="shared" si="102"/>
        <v>2017_4_8_f60_1</v>
      </c>
      <c r="B2135" s="23" t="s">
        <v>77</v>
      </c>
      <c r="C2135" s="23">
        <v>8</v>
      </c>
      <c r="D2135" s="23" t="s">
        <v>109</v>
      </c>
      <c r="E2135" s="23">
        <v>0</v>
      </c>
      <c r="F2135" s="23">
        <v>0.2364525006569288</v>
      </c>
      <c r="G2135" s="23">
        <v>0.10292407062766988</v>
      </c>
      <c r="H2135" s="23">
        <v>4.9160968236891492E-2</v>
      </c>
      <c r="I2135" s="23">
        <v>3.6293182565723132E-4</v>
      </c>
      <c r="J2135" s="23">
        <v>29.519999999999971</v>
      </c>
      <c r="K2135" s="23">
        <v>-47.972600321738163</v>
      </c>
      <c r="L2135" s="23"/>
    </row>
    <row r="2136" spans="1:12" x14ac:dyDescent="0.2">
      <c r="A2136" s="103" t="str">
        <f t="shared" si="102"/>
        <v>2017_4_8_f61_1</v>
      </c>
      <c r="B2136" s="23" t="s">
        <v>77</v>
      </c>
      <c r="C2136" s="23">
        <v>8</v>
      </c>
      <c r="D2136" s="23" t="s">
        <v>110</v>
      </c>
      <c r="E2136" s="23">
        <v>4.9483418130500972E-2</v>
      </c>
      <c r="F2136" s="23">
        <v>0.15975860660303767</v>
      </c>
      <c r="G2136" s="23">
        <v>0.14740372117205763</v>
      </c>
      <c r="H2136" s="23">
        <v>0</v>
      </c>
      <c r="I2136" s="23">
        <v>3.3349426226464147E-4</v>
      </c>
      <c r="J2136" s="23">
        <v>28.239999999999977</v>
      </c>
      <c r="K2136" s="23">
        <v>-72.289485018278526</v>
      </c>
      <c r="L2136" s="23"/>
    </row>
    <row r="2137" spans="1:12" x14ac:dyDescent="0.2">
      <c r="A2137" s="103" t="str">
        <f t="shared" si="102"/>
        <v>2017_4_8_f61_2</v>
      </c>
      <c r="B2137" s="23" t="s">
        <v>77</v>
      </c>
      <c r="C2137" s="23">
        <v>8</v>
      </c>
      <c r="D2137" s="23" t="s">
        <v>111</v>
      </c>
      <c r="E2137" s="23">
        <v>5.3529914212500446E-2</v>
      </c>
      <c r="F2137" s="23">
        <v>0.21346158131243712</v>
      </c>
      <c r="G2137" s="23">
        <v>8.9654250380658704E-2</v>
      </c>
      <c r="H2137" s="23">
        <v>3.3349426226464147E-4</v>
      </c>
      <c r="I2137" s="23">
        <v>0</v>
      </c>
      <c r="J2137" s="23">
        <v>28.239999999999974</v>
      </c>
      <c r="K2137" s="23">
        <v>-89.693707489716402</v>
      </c>
      <c r="L2137" s="23"/>
    </row>
    <row r="2138" spans="1:12" x14ac:dyDescent="0.2">
      <c r="A2138" s="103" t="str">
        <f t="shared" si="102"/>
        <v>2017_4_8_f9_1</v>
      </c>
      <c r="B2138" s="23" t="s">
        <v>77</v>
      </c>
      <c r="C2138" s="23">
        <v>8</v>
      </c>
      <c r="D2138" s="23" t="s">
        <v>4</v>
      </c>
      <c r="E2138" s="23">
        <v>2.5532652000692879E-2</v>
      </c>
      <c r="F2138" s="23">
        <v>0.34463467867659781</v>
      </c>
      <c r="G2138" s="23">
        <v>0.54028615970898952</v>
      </c>
      <c r="H2138" s="23">
        <v>2.3269703793521574E-2</v>
      </c>
      <c r="I2138" s="23">
        <v>0</v>
      </c>
      <c r="J2138" s="23">
        <v>35.319999999999979</v>
      </c>
      <c r="K2138" s="23">
        <v>-39.886583219303134</v>
      </c>
      <c r="L2138" s="23"/>
    </row>
    <row r="2139" spans="1:12" x14ac:dyDescent="0.2">
      <c r="A2139" s="103" t="str">
        <f t="shared" si="102"/>
        <v>2017_4_8_f9_2</v>
      </c>
      <c r="B2139" s="23" t="s">
        <v>77</v>
      </c>
      <c r="C2139" s="23">
        <v>8</v>
      </c>
      <c r="D2139" s="23" t="s">
        <v>5</v>
      </c>
      <c r="E2139" s="23">
        <v>1.3065929947542959E-2</v>
      </c>
      <c r="F2139" s="23">
        <v>0.36590273332109896</v>
      </c>
      <c r="G2139" s="23">
        <v>0.31187426535639329</v>
      </c>
      <c r="H2139" s="23">
        <v>7.4489435533952649E-3</v>
      </c>
      <c r="I2139" s="23">
        <v>1.1459913159069641E-3</v>
      </c>
      <c r="J2139" s="23">
        <v>37.519999999999968</v>
      </c>
      <c r="K2139" s="23">
        <v>-54.657273645591054</v>
      </c>
      <c r="L2139" s="23"/>
    </row>
    <row r="2140" spans="1:12" x14ac:dyDescent="0.2">
      <c r="A2140" s="103" t="str">
        <f t="shared" si="102"/>
        <v>2017_4_8_f9_3</v>
      </c>
      <c r="B2140" s="23" t="s">
        <v>77</v>
      </c>
      <c r="C2140" s="23">
        <v>8</v>
      </c>
      <c r="D2140" s="23" t="s">
        <v>6</v>
      </c>
      <c r="E2140" s="23">
        <v>0</v>
      </c>
      <c r="F2140" s="23">
        <v>0.13487297534855103</v>
      </c>
      <c r="G2140" s="23">
        <v>0.23279753307024006</v>
      </c>
      <c r="H2140" s="23">
        <v>5.2340122163449201E-2</v>
      </c>
      <c r="I2140" s="23">
        <v>3.6293182565723132E-4</v>
      </c>
      <c r="J2140" s="23">
        <v>32.519999999999975</v>
      </c>
      <c r="K2140" s="23">
        <v>-19.4605457739058</v>
      </c>
      <c r="L2140" s="23"/>
    </row>
    <row r="2141" spans="1:12" x14ac:dyDescent="0.2">
      <c r="A2141" s="103" t="str">
        <f t="shared" si="102"/>
        <v>2017_4_8_f9_4</v>
      </c>
      <c r="B2141" s="23" t="s">
        <v>77</v>
      </c>
      <c r="C2141" s="23">
        <v>8</v>
      </c>
      <c r="D2141" s="23" t="s">
        <v>7</v>
      </c>
      <c r="E2141" s="23">
        <v>3.0040479815798268E-2</v>
      </c>
      <c r="F2141" s="23">
        <v>0.25832064470605698</v>
      </c>
      <c r="G2141" s="23">
        <v>7.1375199613770451E-2</v>
      </c>
      <c r="H2141" s="23">
        <v>4.0019311471756963E-3</v>
      </c>
      <c r="I2141" s="23">
        <v>0</v>
      </c>
      <c r="J2141" s="23">
        <v>30.239999999999977</v>
      </c>
      <c r="K2141" s="23">
        <v>-86.435690671589242</v>
      </c>
      <c r="L2141" s="23"/>
    </row>
    <row r="2142" spans="1:12" x14ac:dyDescent="0.2">
      <c r="A2142" s="103" t="str">
        <f t="shared" si="102"/>
        <v>2017_4_8_InEI</v>
      </c>
      <c r="B2142" s="23" t="s">
        <v>77</v>
      </c>
      <c r="C2142" s="23">
        <v>8</v>
      </c>
      <c r="D2142" s="23" t="s">
        <v>107</v>
      </c>
      <c r="E2142" s="23">
        <v>7.353830850735484E-4</v>
      </c>
      <c r="F2142" s="23">
        <v>1.931519497071128E-2</v>
      </c>
      <c r="G2142" s="23">
        <v>2.1168809959711921E-2</v>
      </c>
      <c r="H2142" s="23">
        <v>6.8122872536182939E-4</v>
      </c>
      <c r="I2142" s="23">
        <v>2.482095742738731E-5</v>
      </c>
      <c r="J2142" s="23">
        <v>36.35819073026537</v>
      </c>
      <c r="K2142" s="23">
        <v>-47.83513685645238</v>
      </c>
      <c r="L2142" s="23"/>
    </row>
    <row r="2143" spans="1:12" x14ac:dyDescent="0.2">
      <c r="A2143" s="103" t="str">
        <f t="shared" si="102"/>
        <v>2017_4_8_InIN</v>
      </c>
      <c r="B2143" s="23" t="s">
        <v>77</v>
      </c>
      <c r="C2143" s="23">
        <v>8</v>
      </c>
      <c r="D2143" s="23" t="s">
        <v>113</v>
      </c>
      <c r="E2143" s="23">
        <v>5.2889601285491456E-4</v>
      </c>
      <c r="F2143" s="23">
        <v>7.6894547564778882E-3</v>
      </c>
      <c r="G2143" s="23">
        <v>5.6792120564104877E-3</v>
      </c>
      <c r="H2143" s="23">
        <v>8.6131921789068492E-4</v>
      </c>
      <c r="I2143" s="23">
        <v>5.5761436919488294E-6</v>
      </c>
      <c r="J2143" s="23">
        <v>31.470032386813511</v>
      </c>
      <c r="K2143" s="23">
        <v>-53.336026131138226</v>
      </c>
      <c r="L2143" s="23"/>
    </row>
    <row r="2144" spans="1:12" x14ac:dyDescent="0.2">
      <c r="A2144" s="103" t="str">
        <f t="shared" si="102"/>
        <v>2017_4_8_lagE</v>
      </c>
      <c r="B2144" s="23" t="s">
        <v>77</v>
      </c>
      <c r="C2144" s="23">
        <v>8</v>
      </c>
      <c r="D2144" s="23" t="s">
        <v>226</v>
      </c>
      <c r="E2144" s="23">
        <v>2.3891139534942289E-3</v>
      </c>
      <c r="F2144" s="23">
        <v>1.8584054303134451E-2</v>
      </c>
      <c r="G2144" s="23">
        <v>1.58022983850029E-2</v>
      </c>
      <c r="H2144" s="23">
        <v>3.483122055604586E-3</v>
      </c>
      <c r="I2144" s="23">
        <v>1.1315441738123451E-3</v>
      </c>
      <c r="J2144" s="23">
        <v>36.508729952441136</v>
      </c>
      <c r="K2144" s="23">
        <v>-42.561041931845764</v>
      </c>
      <c r="L2144" s="23"/>
    </row>
    <row r="2145" spans="1:12" x14ac:dyDescent="0.2">
      <c r="A2145" s="103" t="str">
        <f t="shared" si="102"/>
        <v>2017_4_8_lagI</v>
      </c>
      <c r="B2145" s="23" t="s">
        <v>77</v>
      </c>
      <c r="C2145" s="23">
        <v>8</v>
      </c>
      <c r="D2145" s="23" t="s">
        <v>227</v>
      </c>
      <c r="E2145" s="23">
        <v>3.2039111070343735E-5</v>
      </c>
      <c r="F2145" s="23">
        <v>7.0409643560311068E-3</v>
      </c>
      <c r="G2145" s="23">
        <v>5.1262879362485641E-3</v>
      </c>
      <c r="H2145" s="23">
        <v>2.9853801996815154E-3</v>
      </c>
      <c r="I2145" s="23">
        <v>5.5476931797825431E-5</v>
      </c>
      <c r="J2145" s="23">
        <v>31.961071055870683</v>
      </c>
      <c r="K2145" s="23">
        <v>-26.303605281360948</v>
      </c>
      <c r="L2145" s="23"/>
    </row>
    <row r="2146" spans="1:12" x14ac:dyDescent="0.2">
      <c r="A2146" s="103" t="str">
        <f t="shared" si="102"/>
        <v>2018_2_1_f12_3</v>
      </c>
      <c r="B2146" s="23" t="s">
        <v>78</v>
      </c>
      <c r="C2146" s="23">
        <v>1</v>
      </c>
      <c r="D2146" s="23" t="s">
        <v>3</v>
      </c>
      <c r="E2146" s="23">
        <v>1.3813726107202587E-3</v>
      </c>
      <c r="F2146" s="23">
        <v>0.52213015984901823</v>
      </c>
      <c r="G2146" s="23">
        <v>0.46065958587094258</v>
      </c>
      <c r="H2146" s="23">
        <v>9.6696082750418102E-3</v>
      </c>
      <c r="I2146" s="23">
        <v>1.3813726107202587E-3</v>
      </c>
      <c r="J2146" s="23">
        <v>39.659999999999954</v>
      </c>
      <c r="K2146" s="23">
        <v>-51.492079202968476</v>
      </c>
      <c r="L2146" s="23"/>
    </row>
    <row r="2147" spans="1:12" x14ac:dyDescent="0.2">
      <c r="A2147" s="103" t="str">
        <f t="shared" si="102"/>
        <v>2018_2_1_f4_1</v>
      </c>
      <c r="B2147" s="23" t="s">
        <v>78</v>
      </c>
      <c r="C2147" s="23">
        <v>1</v>
      </c>
      <c r="D2147" s="23" t="s">
        <v>43</v>
      </c>
      <c r="E2147" s="23">
        <v>0</v>
      </c>
      <c r="F2147" s="23">
        <v>0.24529360817599158</v>
      </c>
      <c r="G2147" s="23">
        <v>0.40943703447081203</v>
      </c>
      <c r="H2147" s="23">
        <v>0.14816559847566255</v>
      </c>
      <c r="I2147" s="23">
        <v>2.3232288238350943E-2</v>
      </c>
      <c r="J2147" s="23">
        <v>38.02999999999998</v>
      </c>
      <c r="K2147" s="23">
        <v>-6.132633291677493</v>
      </c>
      <c r="L2147" s="23"/>
    </row>
    <row r="2148" spans="1:12" x14ac:dyDescent="0.2">
      <c r="A2148" s="103" t="str">
        <f t="shared" si="102"/>
        <v>2018_2_1_f4_2</v>
      </c>
      <c r="B2148" s="23" t="s">
        <v>78</v>
      </c>
      <c r="C2148" s="23">
        <v>1</v>
      </c>
      <c r="D2148" s="23" t="s">
        <v>44</v>
      </c>
      <c r="E2148" s="23">
        <v>1.7274896797748775E-3</v>
      </c>
      <c r="F2148" s="23">
        <v>0.24626328493503241</v>
      </c>
      <c r="G2148" s="23">
        <v>0.52993027776423896</v>
      </c>
      <c r="H2148" s="23">
        <v>0.14550231329327035</v>
      </c>
      <c r="I2148" s="23">
        <v>2.7748508904671561E-2</v>
      </c>
      <c r="J2148" s="23">
        <v>39.479999999999961</v>
      </c>
      <c r="K2148" s="23">
        <v>-5.1219905144520084</v>
      </c>
      <c r="L2148" s="23"/>
    </row>
    <row r="2149" spans="1:12" x14ac:dyDescent="0.2">
      <c r="A2149" s="103" t="str">
        <f t="shared" si="102"/>
        <v>2018_2_1_f4_3</v>
      </c>
      <c r="B2149" s="23" t="s">
        <v>78</v>
      </c>
      <c r="C2149" s="23">
        <v>1</v>
      </c>
      <c r="D2149" s="23" t="s">
        <v>100</v>
      </c>
      <c r="E2149" s="23">
        <v>0</v>
      </c>
      <c r="F2149" s="23">
        <v>0.11276144852200536</v>
      </c>
      <c r="G2149" s="23">
        <v>0.39024434874566333</v>
      </c>
      <c r="H2149" s="23">
        <v>0.39498716951601931</v>
      </c>
      <c r="I2149" s="23">
        <v>7.197720066360927E-2</v>
      </c>
      <c r="J2149" s="23">
        <v>37.299999999999969</v>
      </c>
      <c r="K2149" s="23">
        <v>43.93744639000856</v>
      </c>
      <c r="L2149" s="23"/>
    </row>
    <row r="2150" spans="1:12" x14ac:dyDescent="0.2">
      <c r="A2150" s="103" t="str">
        <f t="shared" si="102"/>
        <v>2018_2_1_f4_4</v>
      </c>
      <c r="B2150" s="23" t="s">
        <v>78</v>
      </c>
      <c r="C2150" s="23">
        <v>1</v>
      </c>
      <c r="D2150" s="23" t="s">
        <v>102</v>
      </c>
      <c r="E2150" s="23">
        <v>0.14762580309726298</v>
      </c>
      <c r="F2150" s="23">
        <v>0.68656404352508571</v>
      </c>
      <c r="G2150" s="23">
        <v>0.55002562483752293</v>
      </c>
      <c r="H2150" s="23">
        <v>0.17593010732721806</v>
      </c>
      <c r="I2150" s="23">
        <v>1.8869536153303377E-3</v>
      </c>
      <c r="J2150" s="23">
        <v>31.84999999999998</v>
      </c>
      <c r="K2150" s="23">
        <v>-51.350507657358321</v>
      </c>
      <c r="L2150" s="23"/>
    </row>
    <row r="2151" spans="1:12" x14ac:dyDescent="0.2">
      <c r="A2151" s="103" t="str">
        <f t="shared" si="102"/>
        <v>2018_2_1_f60_1</v>
      </c>
      <c r="B2151" s="23" t="s">
        <v>78</v>
      </c>
      <c r="C2151" s="23">
        <v>1</v>
      </c>
      <c r="D2151" s="23" t="s">
        <v>109</v>
      </c>
      <c r="E2151" s="23">
        <v>1.3813726107202587E-3</v>
      </c>
      <c r="F2151" s="23">
        <v>0.48560343098111647</v>
      </c>
      <c r="G2151" s="23">
        <v>0.44949520382684727</v>
      </c>
      <c r="H2151" s="23">
        <v>5.8742091797759466E-2</v>
      </c>
      <c r="I2151" s="23">
        <v>1.3813726107202587E-3</v>
      </c>
      <c r="J2151" s="23">
        <v>39.749999999999957</v>
      </c>
      <c r="K2151" s="23">
        <v>-42.831612697550945</v>
      </c>
      <c r="L2151" s="23"/>
    </row>
    <row r="2152" spans="1:12" x14ac:dyDescent="0.2">
      <c r="A2152" s="103" t="str">
        <f t="shared" si="102"/>
        <v>2018_2_1_f61_1</v>
      </c>
      <c r="B2152" s="23" t="s">
        <v>78</v>
      </c>
      <c r="C2152" s="23">
        <v>1</v>
      </c>
      <c r="D2152" s="23" t="s">
        <v>110</v>
      </c>
      <c r="E2152" s="23">
        <v>0.30225907082110881</v>
      </c>
      <c r="F2152" s="23">
        <v>0.92250566346046581</v>
      </c>
      <c r="G2152" s="23">
        <v>0.4192371968655989</v>
      </c>
      <c r="H2152" s="23">
        <v>5.6608608459910136E-3</v>
      </c>
      <c r="I2152" s="23">
        <v>0</v>
      </c>
      <c r="J2152" s="23">
        <v>35.029999999999973</v>
      </c>
      <c r="K2152" s="23">
        <v>-92.222662209562429</v>
      </c>
      <c r="L2152" s="23"/>
    </row>
    <row r="2153" spans="1:12" x14ac:dyDescent="0.2">
      <c r="A2153" s="103" t="str">
        <f t="shared" si="102"/>
        <v>2018_2_1_f61_2</v>
      </c>
      <c r="B2153" s="23" t="s">
        <v>78</v>
      </c>
      <c r="C2153" s="23">
        <v>1</v>
      </c>
      <c r="D2153" s="23" t="s">
        <v>111</v>
      </c>
      <c r="E2153" s="23">
        <v>0.21746722620418166</v>
      </c>
      <c r="F2153" s="23">
        <v>0.88366175214468579</v>
      </c>
      <c r="G2153" s="23">
        <v>0.54098599918297552</v>
      </c>
      <c r="H2153" s="23">
        <v>9.4347680766516881E-3</v>
      </c>
      <c r="I2153" s="23">
        <v>0</v>
      </c>
      <c r="J2153" s="23">
        <v>35.119999999999969</v>
      </c>
      <c r="K2153" s="23">
        <v>-79.268665080024675</v>
      </c>
      <c r="L2153" s="23"/>
    </row>
    <row r="2154" spans="1:12" x14ac:dyDescent="0.2">
      <c r="A2154" s="103" t="str">
        <f t="shared" si="102"/>
        <v>2018_2_1_f9_1</v>
      </c>
      <c r="B2154" s="23" t="s">
        <v>78</v>
      </c>
      <c r="C2154" s="23">
        <v>1</v>
      </c>
      <c r="D2154" s="23" t="s">
        <v>4</v>
      </c>
      <c r="E2154" s="23">
        <v>0</v>
      </c>
      <c r="F2154" s="23">
        <v>0.16449679542698764</v>
      </c>
      <c r="G2154" s="23">
        <v>0.52424735839251635</v>
      </c>
      <c r="H2154" s="23">
        <v>0.13379525376753848</v>
      </c>
      <c r="I2154" s="23">
        <v>1.7945608868872337E-3</v>
      </c>
      <c r="J2154" s="23">
        <v>37.939999999999976</v>
      </c>
      <c r="K2154" s="23">
        <v>-3.2890091786302684</v>
      </c>
      <c r="L2154" s="23"/>
    </row>
    <row r="2155" spans="1:12" x14ac:dyDescent="0.2">
      <c r="A2155" s="103" t="str">
        <f t="shared" si="102"/>
        <v>2018_2_1_f9_2</v>
      </c>
      <c r="B2155" s="23" t="s">
        <v>78</v>
      </c>
      <c r="C2155" s="23">
        <v>1</v>
      </c>
      <c r="D2155" s="23" t="s">
        <v>5</v>
      </c>
      <c r="E2155" s="23">
        <v>0</v>
      </c>
      <c r="F2155" s="23">
        <v>0.16793831064163817</v>
      </c>
      <c r="G2155" s="23">
        <v>0.70541532808839946</v>
      </c>
      <c r="H2155" s="23">
        <v>7.7818235846950259E-2</v>
      </c>
      <c r="I2155" s="23">
        <v>0</v>
      </c>
      <c r="J2155" s="23">
        <v>39.479999999999954</v>
      </c>
      <c r="K2155" s="23">
        <v>-9.4746362043943719</v>
      </c>
      <c r="L2155" s="23"/>
    </row>
    <row r="2156" spans="1:12" x14ac:dyDescent="0.2">
      <c r="A2156" s="103" t="str">
        <f t="shared" si="102"/>
        <v>2018_2_1_f9_3</v>
      </c>
      <c r="B2156" s="23" t="s">
        <v>78</v>
      </c>
      <c r="C2156" s="23">
        <v>1</v>
      </c>
      <c r="D2156" s="23" t="s">
        <v>6</v>
      </c>
      <c r="E2156" s="23">
        <v>0</v>
      </c>
      <c r="F2156" s="23">
        <v>0.12373411618590852</v>
      </c>
      <c r="G2156" s="23">
        <v>0.58065334850649042</v>
      </c>
      <c r="H2156" s="23">
        <v>0.26420133014417757</v>
      </c>
      <c r="I2156" s="23">
        <v>1.3813726107202587E-3</v>
      </c>
      <c r="J2156" s="23">
        <v>37.299999999999955</v>
      </c>
      <c r="K2156" s="23">
        <v>14.766429317785382</v>
      </c>
      <c r="L2156" s="23"/>
    </row>
    <row r="2157" spans="1:12" x14ac:dyDescent="0.2">
      <c r="A2157" s="103" t="str">
        <f t="shared" si="102"/>
        <v>2018_2_1_f9_4</v>
      </c>
      <c r="B2157" s="23" t="s">
        <v>78</v>
      </c>
      <c r="C2157" s="23">
        <v>1</v>
      </c>
      <c r="D2157" s="23" t="s">
        <v>7</v>
      </c>
      <c r="E2157" s="23">
        <v>3.7739072306606754E-3</v>
      </c>
      <c r="F2157" s="23">
        <v>0.89459650165261573</v>
      </c>
      <c r="G2157" s="23">
        <v>0.63913172651984884</v>
      </c>
      <c r="H2157" s="23">
        <v>9.0597912875552425E-2</v>
      </c>
      <c r="I2157" s="23">
        <v>0</v>
      </c>
      <c r="J2157" s="23">
        <v>32.84999999999998</v>
      </c>
      <c r="K2157" s="23">
        <v>-49.846224382610814</v>
      </c>
      <c r="L2157" s="23"/>
    </row>
    <row r="2158" spans="1:12" x14ac:dyDescent="0.2">
      <c r="A2158" s="103" t="str">
        <f t="shared" si="102"/>
        <v>2018_2_1_InEI</v>
      </c>
      <c r="B2158" s="23" t="s">
        <v>78</v>
      </c>
      <c r="C2158" s="23">
        <v>1</v>
      </c>
      <c r="D2158" s="23" t="s">
        <v>107</v>
      </c>
      <c r="E2158" s="23">
        <v>0</v>
      </c>
      <c r="F2158" s="23">
        <v>7.7236386223728266E-3</v>
      </c>
      <c r="G2158" s="23">
        <v>3.0368814662287663E-2</v>
      </c>
      <c r="H2158" s="23">
        <v>4.5914105567189346E-3</v>
      </c>
      <c r="I2158" s="23">
        <v>3.734745628664625E-5</v>
      </c>
      <c r="J2158" s="23">
        <v>38.75961782697091</v>
      </c>
      <c r="K2158" s="23">
        <v>-7.1569439634489891</v>
      </c>
      <c r="L2158" s="23"/>
    </row>
    <row r="2159" spans="1:12" x14ac:dyDescent="0.2">
      <c r="A2159" s="103" t="str">
        <f t="shared" si="102"/>
        <v>2018_2_1_InIN</v>
      </c>
      <c r="B2159" s="23" t="s">
        <v>78</v>
      </c>
      <c r="C2159" s="23">
        <v>1</v>
      </c>
      <c r="D2159" s="23" t="s">
        <v>113</v>
      </c>
      <c r="E2159" s="23">
        <v>1.6402274826162572E-4</v>
      </c>
      <c r="F2159" s="23">
        <v>5.2034038798916812E-2</v>
      </c>
      <c r="G2159" s="23">
        <v>5.83460460779468E-2</v>
      </c>
      <c r="H2159" s="23">
        <v>1.7211494934915909E-2</v>
      </c>
      <c r="I2159" s="23">
        <v>4.2926951962639951E-5</v>
      </c>
      <c r="J2159" s="23">
        <v>35.461695413098603</v>
      </c>
      <c r="K2159" s="23">
        <v>-27.437510893507845</v>
      </c>
      <c r="L2159" s="23"/>
    </row>
    <row r="2160" spans="1:12" x14ac:dyDescent="0.2">
      <c r="A2160" s="103" t="str">
        <f t="shared" si="102"/>
        <v>2018_2_1_lagE</v>
      </c>
      <c r="B2160" s="23" t="s">
        <v>78</v>
      </c>
      <c r="C2160" s="23">
        <v>1</v>
      </c>
      <c r="D2160" s="23" t="s">
        <v>226</v>
      </c>
      <c r="E2160" s="23">
        <v>3.7374152525272345E-5</v>
      </c>
      <c r="F2160" s="23">
        <v>1.2091059251718939E-2</v>
      </c>
      <c r="G2160" s="23">
        <v>2.258150407494381E-2</v>
      </c>
      <c r="H2160" s="23">
        <v>6.8509409150393219E-3</v>
      </c>
      <c r="I2160" s="23">
        <v>1.1976803597253884E-3</v>
      </c>
      <c r="J2160" s="23">
        <v>38.806405768257804</v>
      </c>
      <c r="K2160" s="23">
        <v>-6.82788664388623</v>
      </c>
      <c r="L2160" s="23"/>
    </row>
    <row r="2161" spans="1:12" x14ac:dyDescent="0.2">
      <c r="A2161" s="103" t="str">
        <f t="shared" si="102"/>
        <v>2018_2_1_lagI</v>
      </c>
      <c r="B2161" s="23" t="s">
        <v>78</v>
      </c>
      <c r="C2161" s="23">
        <v>1</v>
      </c>
      <c r="D2161" s="23" t="s">
        <v>227</v>
      </c>
      <c r="E2161" s="23">
        <v>7.8489339996818414E-3</v>
      </c>
      <c r="F2161" s="23">
        <v>4.0739504089590838E-2</v>
      </c>
      <c r="G2161" s="23">
        <v>4.4446260481623694E-2</v>
      </c>
      <c r="H2161" s="23">
        <v>2.752410520844276E-2</v>
      </c>
      <c r="I2161" s="23">
        <v>3.8469062195266492E-3</v>
      </c>
      <c r="J2161" s="23">
        <v>34.81843740347604</v>
      </c>
      <c r="K2161" s="23">
        <v>-17.05665635576689</v>
      </c>
      <c r="L2161" s="23"/>
    </row>
    <row r="2162" spans="1:12" x14ac:dyDescent="0.2">
      <c r="A2162" s="103" t="str">
        <f t="shared" si="102"/>
        <v>2018_2_2_f12_3</v>
      </c>
      <c r="B2162" s="23" t="s">
        <v>78</v>
      </c>
      <c r="C2162" s="23">
        <v>2</v>
      </c>
      <c r="D2162" s="23" t="s">
        <v>3</v>
      </c>
      <c r="E2162" s="23">
        <v>2.5736066981566045E-4</v>
      </c>
      <c r="F2162" s="23">
        <v>4.8499909414808362E-2</v>
      </c>
      <c r="G2162" s="23">
        <v>2.6220802147824521E-2</v>
      </c>
      <c r="H2162" s="23">
        <v>1.8015246887096228E-3</v>
      </c>
      <c r="I2162" s="23">
        <v>2.5736066981566045E-4</v>
      </c>
      <c r="J2162" s="23">
        <v>15.939999999999991</v>
      </c>
      <c r="K2162" s="23">
        <v>-60.618158071665917</v>
      </c>
      <c r="L2162" s="23"/>
    </row>
    <row r="2163" spans="1:12" x14ac:dyDescent="0.2">
      <c r="A2163" s="103" t="str">
        <f t="shared" si="102"/>
        <v>2018_2_2_f4_1</v>
      </c>
      <c r="B2163" s="23" t="s">
        <v>78</v>
      </c>
      <c r="C2163" s="23">
        <v>2</v>
      </c>
      <c r="D2163" s="23" t="s">
        <v>43</v>
      </c>
      <c r="E2163" s="23">
        <v>0</v>
      </c>
      <c r="F2163" s="23">
        <v>1.5473410705006062E-2</v>
      </c>
      <c r="G2163" s="23">
        <v>4.5346959986142327E-2</v>
      </c>
      <c r="H2163" s="23">
        <v>3.3709336566776382E-2</v>
      </c>
      <c r="I2163" s="23">
        <v>5.9449159882210285E-4</v>
      </c>
      <c r="J2163" s="23">
        <v>16.519999999999992</v>
      </c>
      <c r="K2163" s="23">
        <v>20.420575724025429</v>
      </c>
      <c r="L2163" s="23"/>
    </row>
    <row r="2164" spans="1:12" x14ac:dyDescent="0.2">
      <c r="A2164" s="103" t="str">
        <f t="shared" si="102"/>
        <v>2018_2_2_f4_2</v>
      </c>
      <c r="B2164" s="23" t="s">
        <v>78</v>
      </c>
      <c r="C2164" s="23">
        <v>2</v>
      </c>
      <c r="D2164" s="23" t="s">
        <v>44</v>
      </c>
      <c r="E2164" s="23">
        <v>2.6252714695288826E-4</v>
      </c>
      <c r="F2164" s="23">
        <v>2.100217175623106E-3</v>
      </c>
      <c r="G2164" s="23">
        <v>7.38082863093069E-2</v>
      </c>
      <c r="H2164" s="23">
        <v>1.1653457947588968E-2</v>
      </c>
      <c r="I2164" s="23">
        <v>0</v>
      </c>
      <c r="J2164" s="23">
        <v>16.819999999999986</v>
      </c>
      <c r="K2164" s="23">
        <v>10.279805352798077</v>
      </c>
      <c r="L2164" s="23"/>
    </row>
    <row r="2165" spans="1:12" x14ac:dyDescent="0.2">
      <c r="A2165" s="103" t="str">
        <f t="shared" si="102"/>
        <v>2018_2_2_f4_3</v>
      </c>
      <c r="B2165" s="23" t="s">
        <v>78</v>
      </c>
      <c r="C2165" s="23">
        <v>2</v>
      </c>
      <c r="D2165" s="23" t="s">
        <v>100</v>
      </c>
      <c r="E2165" s="23">
        <v>0</v>
      </c>
      <c r="F2165" s="23">
        <v>1.2868033490783023E-3</v>
      </c>
      <c r="G2165" s="23">
        <v>3.2619132868706185E-2</v>
      </c>
      <c r="H2165" s="23">
        <v>3.815455569137112E-2</v>
      </c>
      <c r="I2165" s="23">
        <v>3.9470230025556311E-3</v>
      </c>
      <c r="J2165" s="23">
        <v>15.7</v>
      </c>
      <c r="K2165" s="23">
        <v>58.891279894361034</v>
      </c>
      <c r="L2165" s="23"/>
    </row>
    <row r="2166" spans="1:12" x14ac:dyDescent="0.2">
      <c r="A2166" s="103" t="str">
        <f t="shared" si="102"/>
        <v>2018_2_2_f4_4</v>
      </c>
      <c r="B2166" s="23" t="s">
        <v>78</v>
      </c>
      <c r="C2166" s="23">
        <v>2</v>
      </c>
      <c r="D2166" s="23" t="s">
        <v>102</v>
      </c>
      <c r="E2166" s="23">
        <v>2.7593122145058865E-4</v>
      </c>
      <c r="F2166" s="23">
        <v>7.1922234188732514E-3</v>
      </c>
      <c r="G2166" s="23">
        <v>1.3455267946670631E-2</v>
      </c>
      <c r="H2166" s="23">
        <v>2.3454153823300036E-3</v>
      </c>
      <c r="I2166" s="23">
        <v>1.3796561072529432E-4</v>
      </c>
      <c r="J2166" s="23">
        <v>11.4</v>
      </c>
      <c r="K2166" s="23">
        <v>-21.885684820118204</v>
      </c>
      <c r="L2166" s="23"/>
    </row>
    <row r="2167" spans="1:12" x14ac:dyDescent="0.2">
      <c r="A2167" s="103" t="str">
        <f t="shared" si="102"/>
        <v>2018_2_2_f60_1</v>
      </c>
      <c r="B2167" s="23" t="s">
        <v>78</v>
      </c>
      <c r="C2167" s="23">
        <v>2</v>
      </c>
      <c r="D2167" s="23" t="s">
        <v>109</v>
      </c>
      <c r="E2167" s="23">
        <v>2.5736066981566045E-4</v>
      </c>
      <c r="F2167" s="23">
        <v>3.4765746370818106E-2</v>
      </c>
      <c r="G2167" s="23">
        <v>3.7896079833289499E-2</v>
      </c>
      <c r="H2167" s="23">
        <v>4.1177707170505671E-3</v>
      </c>
      <c r="I2167" s="23">
        <v>2.5736066981566045E-4</v>
      </c>
      <c r="J2167" s="23">
        <v>15.999999999999991</v>
      </c>
      <c r="K2167" s="23">
        <v>-39.651007141769298</v>
      </c>
      <c r="L2167" s="23"/>
    </row>
    <row r="2168" spans="1:12" x14ac:dyDescent="0.2">
      <c r="A2168" s="103" t="str">
        <f t="shared" si="102"/>
        <v>2018_2_2_f61_1</v>
      </c>
      <c r="B2168" s="23" t="s">
        <v>78</v>
      </c>
      <c r="C2168" s="23">
        <v>2</v>
      </c>
      <c r="D2168" s="23" t="s">
        <v>110</v>
      </c>
      <c r="E2168" s="23">
        <v>4.1389683217588291E-4</v>
      </c>
      <c r="F2168" s="23">
        <v>1.9811527463141056E-2</v>
      </c>
      <c r="G2168" s="23">
        <v>1.2643443383964052E-2</v>
      </c>
      <c r="H2168" s="23">
        <v>3.5891484383704089E-3</v>
      </c>
      <c r="I2168" s="23">
        <v>0</v>
      </c>
      <c r="J2168" s="23">
        <v>13.519999999999996</v>
      </c>
      <c r="K2168" s="23">
        <v>-46.766594852832519</v>
      </c>
      <c r="L2168" s="23"/>
    </row>
    <row r="2169" spans="1:12" x14ac:dyDescent="0.2">
      <c r="A2169" s="103" t="str">
        <f t="shared" si="102"/>
        <v>2018_2_2_f61_2</v>
      </c>
      <c r="B2169" s="23" t="s">
        <v>78</v>
      </c>
      <c r="C2169" s="23">
        <v>2</v>
      </c>
      <c r="D2169" s="23" t="s">
        <v>111</v>
      </c>
      <c r="E2169" s="23">
        <v>5.5186244290117729E-4</v>
      </c>
      <c r="F2169" s="23">
        <v>1.0641363687005611E-2</v>
      </c>
      <c r="G2169" s="23">
        <v>2.4712927544843458E-2</v>
      </c>
      <c r="H2169" s="23">
        <v>6.8982805362647172E-4</v>
      </c>
      <c r="I2169" s="23">
        <v>0</v>
      </c>
      <c r="J2169" s="23">
        <v>13.58</v>
      </c>
      <c r="K2169" s="23">
        <v>-30.208946439081824</v>
      </c>
      <c r="L2169" s="23"/>
    </row>
    <row r="2170" spans="1:12" x14ac:dyDescent="0.2">
      <c r="A2170" s="103" t="str">
        <f t="shared" si="102"/>
        <v>2018_2_2_f9_1</v>
      </c>
      <c r="B2170" s="23" t="s">
        <v>78</v>
      </c>
      <c r="C2170" s="23">
        <v>2</v>
      </c>
      <c r="D2170" s="23" t="s">
        <v>4</v>
      </c>
      <c r="E2170" s="23">
        <v>0</v>
      </c>
      <c r="F2170" s="23">
        <v>1.5770656504417113E-2</v>
      </c>
      <c r="G2170" s="23">
        <v>4.9893642820024182E-2</v>
      </c>
      <c r="H2170" s="23">
        <v>2.4985276286159715E-2</v>
      </c>
      <c r="I2170" s="23">
        <v>2.9724579941105142E-4</v>
      </c>
      <c r="J2170" s="23">
        <v>15.45999999999999</v>
      </c>
      <c r="K2170" s="23">
        <v>10.7855461339794</v>
      </c>
      <c r="L2170" s="23"/>
    </row>
    <row r="2171" spans="1:12" x14ac:dyDescent="0.2">
      <c r="A2171" s="103" t="str">
        <f t="shared" si="102"/>
        <v>2018_2_2_f9_2</v>
      </c>
      <c r="B2171" s="23" t="s">
        <v>78</v>
      </c>
      <c r="C2171" s="23">
        <v>2</v>
      </c>
      <c r="D2171" s="23" t="s">
        <v>5</v>
      </c>
      <c r="E2171" s="23">
        <v>0</v>
      </c>
      <c r="F2171" s="23">
        <v>1.1861037552156365E-2</v>
      </c>
      <c r="G2171" s="23">
        <v>6.9327008963645964E-2</v>
      </c>
      <c r="H2171" s="23">
        <v>6.6364420636695239E-3</v>
      </c>
      <c r="I2171" s="23">
        <v>0</v>
      </c>
      <c r="J2171" s="23">
        <v>16.819999999999979</v>
      </c>
      <c r="K2171" s="23">
        <v>-5.9489051094890648</v>
      </c>
      <c r="L2171" s="23"/>
    </row>
    <row r="2172" spans="1:12" x14ac:dyDescent="0.2">
      <c r="A2172" s="103" t="str">
        <f t="shared" si="102"/>
        <v>2018_2_2_f9_3</v>
      </c>
      <c r="B2172" s="23" t="s">
        <v>78</v>
      </c>
      <c r="C2172" s="23">
        <v>2</v>
      </c>
      <c r="D2172" s="23" t="s">
        <v>6</v>
      </c>
      <c r="E2172" s="23">
        <v>0</v>
      </c>
      <c r="F2172" s="23">
        <v>6.0059083610809151E-3</v>
      </c>
      <c r="G2172" s="23">
        <v>5.2604297872667773E-2</v>
      </c>
      <c r="H2172" s="23">
        <v>1.7139948008146874E-2</v>
      </c>
      <c r="I2172" s="23">
        <v>2.5736066981566045E-4</v>
      </c>
      <c r="J2172" s="23">
        <v>15.7</v>
      </c>
      <c r="K2172" s="23">
        <v>15.325801666096098</v>
      </c>
      <c r="L2172" s="23"/>
    </row>
    <row r="2173" spans="1:12" x14ac:dyDescent="0.2">
      <c r="A2173" s="103" t="str">
        <f t="shared" si="102"/>
        <v>2018_2_2_f9_4</v>
      </c>
      <c r="B2173" s="23" t="s">
        <v>78</v>
      </c>
      <c r="C2173" s="23">
        <v>2</v>
      </c>
      <c r="D2173" s="23" t="s">
        <v>7</v>
      </c>
      <c r="E2173" s="23">
        <v>2.7593122145058865E-4</v>
      </c>
      <c r="F2173" s="23">
        <v>7.0542578081479578E-3</v>
      </c>
      <c r="G2173" s="23">
        <v>1.4283061611022399E-2</v>
      </c>
      <c r="H2173" s="23">
        <v>1.7935529394288259E-3</v>
      </c>
      <c r="I2173" s="23">
        <v>0</v>
      </c>
      <c r="J2173" s="23">
        <v>11.400000000000002</v>
      </c>
      <c r="K2173" s="23">
        <v>-24.832811074530962</v>
      </c>
      <c r="L2173" s="23"/>
    </row>
    <row r="2174" spans="1:12" x14ac:dyDescent="0.2">
      <c r="A2174" s="103" t="str">
        <f t="shared" si="102"/>
        <v>2018_2_2_InEI</v>
      </c>
      <c r="B2174" s="23" t="s">
        <v>78</v>
      </c>
      <c r="C2174" s="23">
        <v>2</v>
      </c>
      <c r="D2174" s="23" t="s">
        <v>107</v>
      </c>
      <c r="E2174" s="23">
        <v>0</v>
      </c>
      <c r="F2174" s="23">
        <v>2.1402752115741463E-4</v>
      </c>
      <c r="G2174" s="23">
        <v>9.1440580822270878E-4</v>
      </c>
      <c r="H2174" s="23">
        <v>2.5163613893043445E-4</v>
      </c>
      <c r="I2174" s="23">
        <v>2.1244497706903262E-6</v>
      </c>
      <c r="J2174" s="23">
        <v>15.904382443113869</v>
      </c>
      <c r="K2174" s="23">
        <v>3.028338988244629</v>
      </c>
      <c r="L2174" s="23"/>
    </row>
    <row r="2175" spans="1:12" x14ac:dyDescent="0.2">
      <c r="A2175" s="103" t="str">
        <f t="shared" si="102"/>
        <v>2018_2_2_InIN</v>
      </c>
      <c r="B2175" s="23" t="s">
        <v>78</v>
      </c>
      <c r="C2175" s="23">
        <v>2</v>
      </c>
      <c r="D2175" s="23" t="s">
        <v>113</v>
      </c>
      <c r="E2175" s="23">
        <v>1.5119270175260817E-6</v>
      </c>
      <c r="F2175" s="23">
        <v>6.5628069755135983E-5</v>
      </c>
      <c r="G2175" s="23">
        <v>3.4523399037060911E-4</v>
      </c>
      <c r="H2175" s="23">
        <v>1.1099251744559909E-4</v>
      </c>
      <c r="I2175" s="23">
        <v>1.330818797290878E-6</v>
      </c>
      <c r="J2175" s="23">
        <v>13.745884586289673</v>
      </c>
      <c r="K2175" s="23">
        <v>8.5767983262366378</v>
      </c>
      <c r="L2175" s="23"/>
    </row>
    <row r="2176" spans="1:12" x14ac:dyDescent="0.2">
      <c r="A2176" s="103" t="str">
        <f t="shared" si="102"/>
        <v>2018_2_2_lagE</v>
      </c>
      <c r="B2176" s="23" t="s">
        <v>78</v>
      </c>
      <c r="C2176" s="23">
        <v>2</v>
      </c>
      <c r="D2176" s="23" t="s">
        <v>226</v>
      </c>
      <c r="E2176" s="23">
        <v>1.9147586213721164E-6</v>
      </c>
      <c r="F2176" s="23">
        <v>1.580346913745695E-4</v>
      </c>
      <c r="G2176" s="23">
        <v>8.951199504657959E-4</v>
      </c>
      <c r="H2176" s="23">
        <v>3.3572583412139114E-4</v>
      </c>
      <c r="I2176" s="23">
        <v>4.2488995413806524E-6</v>
      </c>
      <c r="J2176" s="23">
        <v>16.641847296526414</v>
      </c>
      <c r="K2176" s="23">
        <v>13.071946623486747</v>
      </c>
      <c r="L2176" s="23"/>
    </row>
    <row r="2177" spans="1:12" x14ac:dyDescent="0.2">
      <c r="A2177" s="103" t="str">
        <f t="shared" si="102"/>
        <v>2018_2_2_lagI</v>
      </c>
      <c r="B2177" s="23" t="s">
        <v>78</v>
      </c>
      <c r="C2177" s="23">
        <v>2</v>
      </c>
      <c r="D2177" s="23" t="s">
        <v>227</v>
      </c>
      <c r="E2177" s="23">
        <v>1.5119270175260817E-6</v>
      </c>
      <c r="F2177" s="23">
        <v>4.8390381240715865E-5</v>
      </c>
      <c r="G2177" s="23">
        <v>2.3184108607234854E-4</v>
      </c>
      <c r="H2177" s="23">
        <v>2.2819676991549725E-4</v>
      </c>
      <c r="I2177" s="23">
        <v>1.475715914007357E-5</v>
      </c>
      <c r="J2177" s="23">
        <v>13.745884586289675</v>
      </c>
      <c r="K2177" s="23">
        <v>39.317306135378956</v>
      </c>
      <c r="L2177" s="23"/>
    </row>
    <row r="2178" spans="1:12" x14ac:dyDescent="0.2">
      <c r="A2178" s="103" t="str">
        <f t="shared" si="102"/>
        <v>2018_2_3_f12_3</v>
      </c>
      <c r="B2178" s="23" t="s">
        <v>78</v>
      </c>
      <c r="C2178" s="23">
        <v>3</v>
      </c>
      <c r="D2178" s="23" t="s">
        <v>3</v>
      </c>
      <c r="E2178" s="23">
        <v>9.3326173027965059E-2</v>
      </c>
      <c r="F2178" s="23">
        <v>1.9760108446540978</v>
      </c>
      <c r="G2178" s="23">
        <v>1.5555548127650307</v>
      </c>
      <c r="H2178" s="23">
        <v>0.31466620188987393</v>
      </c>
      <c r="I2178" s="23">
        <v>2.5639950619419966E-3</v>
      </c>
      <c r="J2178" s="23">
        <v>191.61999999999983</v>
      </c>
      <c r="K2178" s="23">
        <v>-46.748146959627007</v>
      </c>
      <c r="L2178" s="23"/>
    </row>
    <row r="2179" spans="1:12" x14ac:dyDescent="0.2">
      <c r="A2179" s="103" t="str">
        <f t="shared" ref="A2179:A2242" si="103">CONCATENATE(B2179,"_",C2179,"_",D2179)</f>
        <v>2018_2_3_f4_1</v>
      </c>
      <c r="B2179" s="23" t="s">
        <v>78</v>
      </c>
      <c r="C2179" s="23">
        <v>3</v>
      </c>
      <c r="D2179" s="23" t="s">
        <v>43</v>
      </c>
      <c r="E2179" s="23">
        <v>0</v>
      </c>
      <c r="F2179" s="23">
        <v>0.19395115191408274</v>
      </c>
      <c r="G2179" s="23">
        <v>1.1017633812575782</v>
      </c>
      <c r="H2179" s="23">
        <v>1.009596397020613</v>
      </c>
      <c r="I2179" s="23">
        <v>1.78624631907154E-2</v>
      </c>
      <c r="J2179" s="23">
        <v>190.00999999999988</v>
      </c>
      <c r="K2179" s="23">
        <v>36.646863032819148</v>
      </c>
      <c r="L2179" s="23"/>
    </row>
    <row r="2180" spans="1:12" x14ac:dyDescent="0.2">
      <c r="A2180" s="103" t="str">
        <f t="shared" si="103"/>
        <v>2018_2_3_f4_2</v>
      </c>
      <c r="B2180" s="23" t="s">
        <v>78</v>
      </c>
      <c r="C2180" s="23">
        <v>3</v>
      </c>
      <c r="D2180" s="23" t="s">
        <v>44</v>
      </c>
      <c r="E2180" s="23">
        <v>1.9661671363285357E-3</v>
      </c>
      <c r="F2180" s="23">
        <v>0.19631596146115712</v>
      </c>
      <c r="G2180" s="23">
        <v>1.9021007607723521</v>
      </c>
      <c r="H2180" s="23">
        <v>0.71807932941509622</v>
      </c>
      <c r="I2180" s="23">
        <v>1.8621111586193236E-2</v>
      </c>
      <c r="J2180" s="23">
        <v>197.15999999999988</v>
      </c>
      <c r="K2180" s="23">
        <v>19.56492609545796</v>
      </c>
      <c r="L2180" s="23"/>
    </row>
    <row r="2181" spans="1:12" x14ac:dyDescent="0.2">
      <c r="A2181" s="103" t="str">
        <f t="shared" si="103"/>
        <v>2018_2_3_f4_3</v>
      </c>
      <c r="B2181" s="23" t="s">
        <v>78</v>
      </c>
      <c r="C2181" s="23">
        <v>3</v>
      </c>
      <c r="D2181" s="23" t="s">
        <v>100</v>
      </c>
      <c r="E2181" s="23">
        <v>0</v>
      </c>
      <c r="F2181" s="23">
        <v>4.6594125336695554E-2</v>
      </c>
      <c r="G2181" s="23">
        <v>1.4359321925403907</v>
      </c>
      <c r="H2181" s="23">
        <v>1.9779593927778758</v>
      </c>
      <c r="I2181" s="23">
        <v>0.35234026780688688</v>
      </c>
      <c r="J2181" s="23">
        <v>185.69999999999976</v>
      </c>
      <c r="K2181" s="23">
        <v>69.136273670648222</v>
      </c>
      <c r="L2181" s="23"/>
    </row>
    <row r="2182" spans="1:12" x14ac:dyDescent="0.2">
      <c r="A2182" s="103" t="str">
        <f t="shared" si="103"/>
        <v>2018_2_3_f4_4</v>
      </c>
      <c r="B2182" s="23" t="s">
        <v>78</v>
      </c>
      <c r="C2182" s="23">
        <v>3</v>
      </c>
      <c r="D2182" s="23" t="s">
        <v>102</v>
      </c>
      <c r="E2182" s="23">
        <v>1.7752070412597021E-2</v>
      </c>
      <c r="F2182" s="23">
        <v>1.3775450291528955</v>
      </c>
      <c r="G2182" s="23">
        <v>1.5925899654621758</v>
      </c>
      <c r="H2182" s="23">
        <v>0.1958289077877223</v>
      </c>
      <c r="I2182" s="23">
        <v>1.6528020202770451E-3</v>
      </c>
      <c r="J2182" s="23">
        <v>173.54999999999987</v>
      </c>
      <c r="K2182" s="23">
        <v>-38.109077596908335</v>
      </c>
      <c r="L2182" s="23"/>
    </row>
    <row r="2183" spans="1:12" x14ac:dyDescent="0.2">
      <c r="A2183" s="103" t="str">
        <f t="shared" si="103"/>
        <v>2018_2_3_f60_1</v>
      </c>
      <c r="B2183" s="23" t="s">
        <v>78</v>
      </c>
      <c r="C2183" s="23">
        <v>3</v>
      </c>
      <c r="D2183" s="23" t="s">
        <v>109</v>
      </c>
      <c r="E2183" s="23">
        <v>1.7024269576861387E-2</v>
      </c>
      <c r="F2183" s="23">
        <v>1.4814986622472044</v>
      </c>
      <c r="G2183" s="23">
        <v>2.1145644029274657</v>
      </c>
      <c r="H2183" s="23">
        <v>0.40961236240127857</v>
      </c>
      <c r="I2183" s="23">
        <v>2.5639950619419966E-3</v>
      </c>
      <c r="J2183" s="23">
        <v>193.84999999999991</v>
      </c>
      <c r="K2183" s="23">
        <v>-27.347446851862923</v>
      </c>
      <c r="L2183" s="23"/>
    </row>
    <row r="2184" spans="1:12" x14ac:dyDescent="0.2">
      <c r="A2184" s="103" t="str">
        <f t="shared" si="103"/>
        <v>2018_2_3_f61_1</v>
      </c>
      <c r="B2184" s="23" t="s">
        <v>78</v>
      </c>
      <c r="C2184" s="23">
        <v>3</v>
      </c>
      <c r="D2184" s="23" t="s">
        <v>110</v>
      </c>
      <c r="E2184" s="23">
        <v>3.691517807405207E-2</v>
      </c>
      <c r="F2184" s="23">
        <v>1.9957015263490196</v>
      </c>
      <c r="G2184" s="23">
        <v>1.2485850633193443</v>
      </c>
      <c r="H2184" s="23">
        <v>0.13649923868236338</v>
      </c>
      <c r="I2184" s="23">
        <v>0</v>
      </c>
      <c r="J2184" s="23">
        <v>183.00999999999988</v>
      </c>
      <c r="K2184" s="23">
        <v>-56.559442741800439</v>
      </c>
      <c r="L2184" s="23"/>
    </row>
    <row r="2185" spans="1:12" x14ac:dyDescent="0.2">
      <c r="A2185" s="103" t="str">
        <f t="shared" si="103"/>
        <v>2018_2_3_f61_2</v>
      </c>
      <c r="B2185" s="23" t="s">
        <v>78</v>
      </c>
      <c r="C2185" s="23">
        <v>3</v>
      </c>
      <c r="D2185" s="23" t="s">
        <v>111</v>
      </c>
      <c r="E2185" s="23">
        <v>0.18030304155680169</v>
      </c>
      <c r="F2185" s="23">
        <v>1.9212047387380702</v>
      </c>
      <c r="G2185" s="23">
        <v>1.3083193448954573</v>
      </c>
      <c r="H2185" s="23">
        <v>1.0733650239536527E-2</v>
      </c>
      <c r="I2185" s="23">
        <v>0</v>
      </c>
      <c r="J2185" s="23">
        <v>184.23999999999992</v>
      </c>
      <c r="K2185" s="23">
        <v>-66.394878521833249</v>
      </c>
      <c r="L2185" s="23"/>
    </row>
    <row r="2186" spans="1:12" x14ac:dyDescent="0.2">
      <c r="A2186" s="103" t="str">
        <f t="shared" si="103"/>
        <v>2018_2_3_f9_1</v>
      </c>
      <c r="B2186" s="23" t="s">
        <v>78</v>
      </c>
      <c r="C2186" s="23">
        <v>3</v>
      </c>
      <c r="D2186" s="23" t="s">
        <v>4</v>
      </c>
      <c r="E2186" s="23">
        <v>0</v>
      </c>
      <c r="F2186" s="23">
        <v>0.35462324614585117</v>
      </c>
      <c r="G2186" s="23">
        <v>1.2978555343842026</v>
      </c>
      <c r="H2186" s="23">
        <v>0.67160921531266182</v>
      </c>
      <c r="I2186" s="23">
        <v>1.1356313874935043E-2</v>
      </c>
      <c r="J2186" s="23">
        <v>189.77999999999989</v>
      </c>
      <c r="K2186" s="23">
        <v>14.545352055847117</v>
      </c>
      <c r="L2186" s="23"/>
    </row>
    <row r="2187" spans="1:12" x14ac:dyDescent="0.2">
      <c r="A2187" s="103" t="str">
        <f t="shared" si="103"/>
        <v>2018_2_3_f9_2</v>
      </c>
      <c r="B2187" s="23" t="s">
        <v>78</v>
      </c>
      <c r="C2187" s="23">
        <v>3</v>
      </c>
      <c r="D2187" s="23" t="s">
        <v>5</v>
      </c>
      <c r="E2187" s="23">
        <v>0</v>
      </c>
      <c r="F2187" s="23">
        <v>0.48630149168900821</v>
      </c>
      <c r="G2187" s="23">
        <v>2.0127167919208446</v>
      </c>
      <c r="H2187" s="23">
        <v>0.29134437252739098</v>
      </c>
      <c r="I2187" s="23">
        <v>0</v>
      </c>
      <c r="J2187" s="23">
        <v>194.15999999999991</v>
      </c>
      <c r="K2187" s="23">
        <v>-6.9868021897734378</v>
      </c>
      <c r="L2187" s="23"/>
    </row>
    <row r="2188" spans="1:12" x14ac:dyDescent="0.2">
      <c r="A2188" s="103" t="str">
        <f t="shared" si="103"/>
        <v>2018_2_3_f9_3</v>
      </c>
      <c r="B2188" s="23" t="s">
        <v>78</v>
      </c>
      <c r="C2188" s="23">
        <v>3</v>
      </c>
      <c r="D2188" s="23" t="s">
        <v>6</v>
      </c>
      <c r="E2188" s="23">
        <v>0</v>
      </c>
      <c r="F2188" s="23">
        <v>0.42653586081225409</v>
      </c>
      <c r="G2188" s="23">
        <v>1.7620273082950613</v>
      </c>
      <c r="H2188" s="23">
        <v>1.5212840623358908</v>
      </c>
      <c r="I2188" s="23">
        <v>0.10602692827885828</v>
      </c>
      <c r="J2188" s="23">
        <v>186.69999999999982</v>
      </c>
      <c r="K2188" s="23">
        <v>34.246466297948785</v>
      </c>
      <c r="L2188" s="23"/>
    </row>
    <row r="2189" spans="1:12" x14ac:dyDescent="0.2">
      <c r="A2189" s="103" t="str">
        <f t="shared" si="103"/>
        <v>2018_2_3_f9_4</v>
      </c>
      <c r="B2189" s="23" t="s">
        <v>78</v>
      </c>
      <c r="C2189" s="23">
        <v>3</v>
      </c>
      <c r="D2189" s="23" t="s">
        <v>7</v>
      </c>
      <c r="E2189" s="23">
        <v>1.706502766739703E-2</v>
      </c>
      <c r="F2189" s="23">
        <v>1.6069799829167759</v>
      </c>
      <c r="G2189" s="23">
        <v>1.4646340104727593</v>
      </c>
      <c r="H2189" s="23">
        <v>8.8890890184573093E-2</v>
      </c>
      <c r="I2189" s="23">
        <v>0</v>
      </c>
      <c r="J2189" s="23">
        <v>172.54999999999993</v>
      </c>
      <c r="K2189" s="23">
        <v>-48.849252460995601</v>
      </c>
      <c r="L2189" s="23"/>
    </row>
    <row r="2190" spans="1:12" x14ac:dyDescent="0.2">
      <c r="A2190" s="103" t="str">
        <f t="shared" si="103"/>
        <v>2018_2_3_InEI</v>
      </c>
      <c r="B2190" s="23" t="s">
        <v>78</v>
      </c>
      <c r="C2190" s="23">
        <v>3</v>
      </c>
      <c r="D2190" s="23" t="s">
        <v>107</v>
      </c>
      <c r="E2190" s="23">
        <v>0</v>
      </c>
      <c r="F2190" s="23">
        <v>1.5110891119081512E-2</v>
      </c>
      <c r="G2190" s="23">
        <v>5.734800191869948E-2</v>
      </c>
      <c r="H2190" s="23">
        <v>1.6133214376488732E-2</v>
      </c>
      <c r="I2190" s="23">
        <v>1.4477216200982384E-4</v>
      </c>
      <c r="J2190" s="23">
        <v>192.11360880969278</v>
      </c>
      <c r="K2190" s="23">
        <v>1.4783792124436461</v>
      </c>
      <c r="L2190" s="23"/>
    </row>
    <row r="2191" spans="1:12" x14ac:dyDescent="0.2">
      <c r="A2191" s="103" t="str">
        <f t="shared" si="103"/>
        <v>2018_2_3_InIN</v>
      </c>
      <c r="B2191" s="23" t="s">
        <v>78</v>
      </c>
      <c r="C2191" s="23">
        <v>3</v>
      </c>
      <c r="D2191" s="23" t="s">
        <v>113</v>
      </c>
      <c r="E2191" s="23">
        <v>2.7980771175999201E-4</v>
      </c>
      <c r="F2191" s="23">
        <v>6.4279655794720558E-2</v>
      </c>
      <c r="G2191" s="23">
        <v>9.4190602535927564E-2</v>
      </c>
      <c r="H2191" s="23">
        <v>5.0864252943910372E-2</v>
      </c>
      <c r="I2191" s="23">
        <v>3.7242950246637666E-3</v>
      </c>
      <c r="J2191" s="23">
        <v>180.78402736068929</v>
      </c>
      <c r="K2191" s="23">
        <v>-3.0591875058617699</v>
      </c>
      <c r="L2191" s="23"/>
    </row>
    <row r="2192" spans="1:12" x14ac:dyDescent="0.2">
      <c r="A2192" s="103" t="str">
        <f t="shared" si="103"/>
        <v>2018_2_3_lagE</v>
      </c>
      <c r="B2192" s="23" t="s">
        <v>78</v>
      </c>
      <c r="C2192" s="23">
        <v>3</v>
      </c>
      <c r="D2192" s="23" t="s">
        <v>226</v>
      </c>
      <c r="E2192" s="23">
        <v>2.5193754181144501E-5</v>
      </c>
      <c r="F2192" s="23">
        <v>7.2121938654407351E-3</v>
      </c>
      <c r="G2192" s="23">
        <v>5.1654525534923806E-2</v>
      </c>
      <c r="H2192" s="23">
        <v>2.9596142878079455E-2</v>
      </c>
      <c r="I2192" s="23">
        <v>6.8920629452007634E-4</v>
      </c>
      <c r="J2192" s="23">
        <v>194.36464293151286</v>
      </c>
      <c r="K2192" s="23">
        <v>26.589708491307601</v>
      </c>
      <c r="L2192" s="23"/>
    </row>
    <row r="2193" spans="1:12" x14ac:dyDescent="0.2">
      <c r="A2193" s="103" t="str">
        <f t="shared" si="103"/>
        <v>2018_2_3_lagI</v>
      </c>
      <c r="B2193" s="23" t="s">
        <v>78</v>
      </c>
      <c r="C2193" s="23">
        <v>3</v>
      </c>
      <c r="D2193" s="23" t="s">
        <v>227</v>
      </c>
      <c r="E2193" s="23">
        <v>2.8103550567008188E-4</v>
      </c>
      <c r="F2193" s="23">
        <v>4.5552723173950746E-2</v>
      </c>
      <c r="G2193" s="23">
        <v>9.0672979651819557E-2</v>
      </c>
      <c r="H2193" s="23">
        <v>6.4738929719953361E-2</v>
      </c>
      <c r="I2193" s="23">
        <v>1.2175140013482879E-2</v>
      </c>
      <c r="J2193" s="23">
        <v>180.41060993322711</v>
      </c>
      <c r="K2193" s="23">
        <v>20.136000772972732</v>
      </c>
      <c r="L2193" s="23"/>
    </row>
    <row r="2194" spans="1:12" x14ac:dyDescent="0.2">
      <c r="A2194" s="103" t="str">
        <f t="shared" si="103"/>
        <v>2018_2_4_f12_3</v>
      </c>
      <c r="B2194" s="23" t="s">
        <v>78</v>
      </c>
      <c r="C2194" s="23">
        <v>4</v>
      </c>
      <c r="D2194" s="23" t="s">
        <v>3</v>
      </c>
      <c r="E2194" s="23">
        <v>8.6327754742392148E-4</v>
      </c>
      <c r="F2194" s="23">
        <v>0.21818418081754415</v>
      </c>
      <c r="G2194" s="23">
        <v>0.55393143975394865</v>
      </c>
      <c r="H2194" s="23">
        <v>2.9987392905534788E-2</v>
      </c>
      <c r="I2194" s="23">
        <v>8.6327754742392148E-4</v>
      </c>
      <c r="J2194" s="23">
        <v>37.899999999999928</v>
      </c>
      <c r="K2194" s="23">
        <v>-23.412523658014891</v>
      </c>
      <c r="L2194" s="23"/>
    </row>
    <row r="2195" spans="1:12" x14ac:dyDescent="0.2">
      <c r="A2195" s="103" t="str">
        <f t="shared" si="103"/>
        <v>2018_2_4_f4_1</v>
      </c>
      <c r="B2195" s="23" t="s">
        <v>78</v>
      </c>
      <c r="C2195" s="23">
        <v>4</v>
      </c>
      <c r="D2195" s="23" t="s">
        <v>43</v>
      </c>
      <c r="E2195" s="23">
        <v>0</v>
      </c>
      <c r="F2195" s="23">
        <v>6.5128009700329101E-2</v>
      </c>
      <c r="G2195" s="23">
        <v>0.35303377793175089</v>
      </c>
      <c r="H2195" s="23">
        <v>0.23185033777931721</v>
      </c>
      <c r="I2195" s="23">
        <v>1.137987181707951E-2</v>
      </c>
      <c r="J2195" s="23">
        <v>38.549999999999962</v>
      </c>
      <c r="K2195" s="23">
        <v>28.648981618640732</v>
      </c>
      <c r="L2195" s="23"/>
    </row>
    <row r="2196" spans="1:12" x14ac:dyDescent="0.2">
      <c r="A2196" s="103" t="str">
        <f t="shared" si="103"/>
        <v>2018_2_4_f4_2</v>
      </c>
      <c r="B2196" s="23" t="s">
        <v>78</v>
      </c>
      <c r="C2196" s="23">
        <v>4</v>
      </c>
      <c r="D2196" s="23" t="s">
        <v>44</v>
      </c>
      <c r="E2196" s="23">
        <v>6.5005995283276227E-4</v>
      </c>
      <c r="F2196" s="23">
        <v>7.0472054694134853E-2</v>
      </c>
      <c r="G2196" s="23">
        <v>0.35705111463771033</v>
      </c>
      <c r="H2196" s="23">
        <v>0.16565218761427733</v>
      </c>
      <c r="I2196" s="23">
        <v>0</v>
      </c>
      <c r="J2196" s="23">
        <v>38.79999999999994</v>
      </c>
      <c r="K2196" s="23">
        <v>15.809362540379688</v>
      </c>
      <c r="L2196" s="23"/>
    </row>
    <row r="2197" spans="1:12" x14ac:dyDescent="0.2">
      <c r="A2197" s="103" t="str">
        <f t="shared" si="103"/>
        <v>2018_2_4_f4_3</v>
      </c>
      <c r="B2197" s="23" t="s">
        <v>78</v>
      </c>
      <c r="C2197" s="23">
        <v>4</v>
      </c>
      <c r="D2197" s="23" t="s">
        <v>100</v>
      </c>
      <c r="E2197" s="23">
        <v>0</v>
      </c>
      <c r="F2197" s="23">
        <v>2.9456597696142617E-2</v>
      </c>
      <c r="G2197" s="23">
        <v>0.22550030274580576</v>
      </c>
      <c r="H2197" s="23">
        <v>0.43946338436936594</v>
      </c>
      <c r="I2197" s="23">
        <v>3.3071542975942177E-2</v>
      </c>
      <c r="J2197" s="23">
        <v>33.699999999999946</v>
      </c>
      <c r="K2197" s="23">
        <v>65.450889541036901</v>
      </c>
      <c r="L2197" s="23"/>
    </row>
    <row r="2198" spans="1:12" x14ac:dyDescent="0.2">
      <c r="A2198" s="103" t="str">
        <f t="shared" si="103"/>
        <v>2018_2_4_f4_4</v>
      </c>
      <c r="B2198" s="23" t="s">
        <v>78</v>
      </c>
      <c r="C2198" s="23">
        <v>4</v>
      </c>
      <c r="D2198" s="23" t="s">
        <v>102</v>
      </c>
      <c r="E2198" s="23">
        <v>2.1539718498161699E-3</v>
      </c>
      <c r="F2198" s="23">
        <v>0.20191629219742255</v>
      </c>
      <c r="G2198" s="23">
        <v>0.67030861217365356</v>
      </c>
      <c r="H2198" s="23">
        <v>9.2379396145133144E-2</v>
      </c>
      <c r="I2198" s="23">
        <v>1.0769859249080849E-3</v>
      </c>
      <c r="J2198" s="23">
        <v>29.44999999999996</v>
      </c>
      <c r="K2198" s="23">
        <v>-11.540276813156877</v>
      </c>
      <c r="L2198" s="23"/>
    </row>
    <row r="2199" spans="1:12" x14ac:dyDescent="0.2">
      <c r="A2199" s="103" t="str">
        <f t="shared" si="103"/>
        <v>2018_2_4_f60_1</v>
      </c>
      <c r="B2199" s="23" t="s">
        <v>78</v>
      </c>
      <c r="C2199" s="23">
        <v>4</v>
      </c>
      <c r="D2199" s="23" t="s">
        <v>109</v>
      </c>
      <c r="E2199" s="23">
        <v>8.6327754742392148E-4</v>
      </c>
      <c r="F2199" s="23">
        <v>0.25740979650582985</v>
      </c>
      <c r="G2199" s="23">
        <v>0.53174405375983902</v>
      </c>
      <c r="H2199" s="23">
        <v>1.3812440758782744E-2</v>
      </c>
      <c r="I2199" s="23">
        <v>8.6327754742392148E-4</v>
      </c>
      <c r="J2199" s="23">
        <v>37.949999999999932</v>
      </c>
      <c r="K2199" s="23">
        <v>-30.27209163369805</v>
      </c>
      <c r="L2199" s="23"/>
    </row>
    <row r="2200" spans="1:12" x14ac:dyDescent="0.2">
      <c r="A2200" s="103" t="str">
        <f t="shared" si="103"/>
        <v>2018_2_4_f61_1</v>
      </c>
      <c r="B2200" s="23" t="s">
        <v>78</v>
      </c>
      <c r="C2200" s="23">
        <v>4</v>
      </c>
      <c r="D2200" s="23" t="s">
        <v>110</v>
      </c>
      <c r="E2200" s="23">
        <v>3.2309577747242548E-3</v>
      </c>
      <c r="F2200" s="23">
        <v>0.65521595424666601</v>
      </c>
      <c r="G2200" s="23">
        <v>0.41998365952389727</v>
      </c>
      <c r="H2200" s="23">
        <v>3.2309577747242548E-3</v>
      </c>
      <c r="I2200" s="23">
        <v>0</v>
      </c>
      <c r="J2200" s="23">
        <v>33.549999999999947</v>
      </c>
      <c r="K2200" s="23">
        <v>-60.873655406356541</v>
      </c>
      <c r="L2200" s="23"/>
    </row>
    <row r="2201" spans="1:12" x14ac:dyDescent="0.2">
      <c r="A2201" s="103" t="str">
        <f t="shared" si="103"/>
        <v>2018_2_4_f61_2</v>
      </c>
      <c r="B2201" s="23" t="s">
        <v>78</v>
      </c>
      <c r="C2201" s="23">
        <v>4</v>
      </c>
      <c r="D2201" s="23" t="s">
        <v>111</v>
      </c>
      <c r="E2201" s="23">
        <v>4.3079436996323398E-3</v>
      </c>
      <c r="F2201" s="23">
        <v>0.73309317785122652</v>
      </c>
      <c r="G2201" s="23">
        <v>0.33995246406952079</v>
      </c>
      <c r="H2201" s="23">
        <v>5.3849296245404238E-3</v>
      </c>
      <c r="I2201" s="23">
        <v>0</v>
      </c>
      <c r="J2201" s="23">
        <v>33.599999999999945</v>
      </c>
      <c r="K2201" s="23">
        <v>-68.005721165224358</v>
      </c>
      <c r="L2201" s="23"/>
    </row>
    <row r="2202" spans="1:12" x14ac:dyDescent="0.2">
      <c r="A2202" s="103" t="str">
        <f t="shared" si="103"/>
        <v>2018_2_4_f9_1</v>
      </c>
      <c r="B2202" s="23" t="s">
        <v>78</v>
      </c>
      <c r="C2202" s="23">
        <v>4</v>
      </c>
      <c r="D2202" s="23" t="s">
        <v>4</v>
      </c>
      <c r="E2202" s="23">
        <v>0</v>
      </c>
      <c r="F2202" s="23">
        <v>5.1833015763034812E-2</v>
      </c>
      <c r="G2202" s="23">
        <v>0.45944361683699908</v>
      </c>
      <c r="H2202" s="23">
        <v>0.14850510999480324</v>
      </c>
      <c r="I2202" s="23">
        <v>8.051273168196778E-4</v>
      </c>
      <c r="J2202" s="23">
        <v>38.49999999999995</v>
      </c>
      <c r="K2202" s="23">
        <v>14.878035477537043</v>
      </c>
      <c r="L2202" s="23"/>
    </row>
    <row r="2203" spans="1:12" x14ac:dyDescent="0.2">
      <c r="A2203" s="103" t="str">
        <f t="shared" si="103"/>
        <v>2018_2_4_f9_2</v>
      </c>
      <c r="B2203" s="23" t="s">
        <v>78</v>
      </c>
      <c r="C2203" s="23">
        <v>4</v>
      </c>
      <c r="D2203" s="23" t="s">
        <v>5</v>
      </c>
      <c r="E2203" s="23">
        <v>0</v>
      </c>
      <c r="F2203" s="23">
        <v>5.681591145865697E-2</v>
      </c>
      <c r="G2203" s="23">
        <v>0.47166451434691598</v>
      </c>
      <c r="H2203" s="23">
        <v>6.534499109338221E-2</v>
      </c>
      <c r="I2203" s="23">
        <v>0</v>
      </c>
      <c r="J2203" s="23">
        <v>38.799999999999933</v>
      </c>
      <c r="K2203" s="23">
        <v>1.4362941349437961</v>
      </c>
      <c r="L2203" s="23"/>
    </row>
    <row r="2204" spans="1:12" x14ac:dyDescent="0.2">
      <c r="A2204" s="103" t="str">
        <f t="shared" si="103"/>
        <v>2018_2_4_f9_3</v>
      </c>
      <c r="B2204" s="23" t="s">
        <v>78</v>
      </c>
      <c r="C2204" s="23">
        <v>4</v>
      </c>
      <c r="D2204" s="23" t="s">
        <v>6</v>
      </c>
      <c r="E2204" s="23">
        <v>1.3443124147468677E-2</v>
      </c>
      <c r="F2204" s="23">
        <v>5.167484916688788E-2</v>
      </c>
      <c r="G2204" s="23">
        <v>0.42265282332821053</v>
      </c>
      <c r="H2204" s="23">
        <v>0.23885775359726558</v>
      </c>
      <c r="I2204" s="23">
        <v>8.6327754742392148E-4</v>
      </c>
      <c r="J2204" s="23">
        <v>33.699999999999953</v>
      </c>
      <c r="K2204" s="23">
        <v>22.271481966072244</v>
      </c>
      <c r="L2204" s="23"/>
    </row>
    <row r="2205" spans="1:12" x14ac:dyDescent="0.2">
      <c r="A2205" s="103" t="str">
        <f t="shared" si="103"/>
        <v>2018_2_4_f9_4</v>
      </c>
      <c r="B2205" s="23" t="s">
        <v>78</v>
      </c>
      <c r="C2205" s="23">
        <v>4</v>
      </c>
      <c r="D2205" s="23" t="s">
        <v>7</v>
      </c>
      <c r="E2205" s="23">
        <v>2.1539718498161699E-3</v>
      </c>
      <c r="F2205" s="23">
        <v>0.38160582315148345</v>
      </c>
      <c r="G2205" s="23">
        <v>0.57007464626582882</v>
      </c>
      <c r="H2205" s="23">
        <v>1.4000817023805102E-2</v>
      </c>
      <c r="I2205" s="23">
        <v>0</v>
      </c>
      <c r="J2205" s="23">
        <v>29.449999999999964</v>
      </c>
      <c r="K2205" s="23">
        <v>-38.427299133951657</v>
      </c>
      <c r="L2205" s="23"/>
    </row>
    <row r="2206" spans="1:12" x14ac:dyDescent="0.2">
      <c r="A2206" s="103" t="str">
        <f t="shared" si="103"/>
        <v>2018_2_4_InEI</v>
      </c>
      <c r="B2206" s="23" t="s">
        <v>78</v>
      </c>
      <c r="C2206" s="23">
        <v>4</v>
      </c>
      <c r="D2206" s="23" t="s">
        <v>107</v>
      </c>
      <c r="E2206" s="23">
        <v>0</v>
      </c>
      <c r="F2206" s="23">
        <v>1.9726731921809806E-3</v>
      </c>
      <c r="G2206" s="23">
        <v>1.6084375236166647E-2</v>
      </c>
      <c r="H2206" s="23">
        <v>3.4997875669359273E-3</v>
      </c>
      <c r="I2206" s="23">
        <v>1.2469179720683245E-5</v>
      </c>
      <c r="J2206" s="23">
        <v>38.632184731682251</v>
      </c>
      <c r="K2206" s="23">
        <v>7.195654758480222</v>
      </c>
      <c r="L2206" s="23"/>
    </row>
    <row r="2207" spans="1:12" x14ac:dyDescent="0.2">
      <c r="A2207" s="103" t="str">
        <f t="shared" si="103"/>
        <v>2018_2_4_InIN</v>
      </c>
      <c r="B2207" s="23" t="s">
        <v>78</v>
      </c>
      <c r="C2207" s="23">
        <v>4</v>
      </c>
      <c r="D2207" s="23" t="s">
        <v>113</v>
      </c>
      <c r="E2207" s="23">
        <v>2.5070776084870102E-4</v>
      </c>
      <c r="F2207" s="23">
        <v>1.748027602417641E-2</v>
      </c>
      <c r="G2207" s="23">
        <v>4.0493821474491092E-2</v>
      </c>
      <c r="H2207" s="23">
        <v>9.4584525544353475E-3</v>
      </c>
      <c r="I2207" s="23">
        <v>2.4266422663746011E-5</v>
      </c>
      <c r="J2207" s="23">
        <v>31.857305496390982</v>
      </c>
      <c r="K2207" s="23">
        <v>-12.516638647862372</v>
      </c>
      <c r="L2207" s="23"/>
    </row>
    <row r="2208" spans="1:12" x14ac:dyDescent="0.2">
      <c r="A2208" s="103" t="str">
        <f t="shared" si="103"/>
        <v>2018_2_4_lagE</v>
      </c>
      <c r="B2208" s="23" t="s">
        <v>78</v>
      </c>
      <c r="C2208" s="23">
        <v>4</v>
      </c>
      <c r="D2208" s="23" t="s">
        <v>226</v>
      </c>
      <c r="E2208" s="23">
        <v>1.0202995275307622E-5</v>
      </c>
      <c r="F2208" s="23">
        <v>2.009093013707173E-3</v>
      </c>
      <c r="G2208" s="23">
        <v>1.2608720938826012E-2</v>
      </c>
      <c r="H2208" s="23">
        <v>6.7710489643927852E-3</v>
      </c>
      <c r="I2208" s="23">
        <v>1.8270844252365079E-4</v>
      </c>
      <c r="J2208" s="23">
        <v>38.660153943068543</v>
      </c>
      <c r="K2208" s="23">
        <v>23.663331667000879</v>
      </c>
      <c r="L2208" s="23"/>
    </row>
    <row r="2209" spans="1:12" x14ac:dyDescent="0.2">
      <c r="A2209" s="103" t="str">
        <f t="shared" si="103"/>
        <v>2018_2_4_lagI</v>
      </c>
      <c r="B2209" s="23" t="s">
        <v>78</v>
      </c>
      <c r="C2209" s="23">
        <v>4</v>
      </c>
      <c r="D2209" s="23" t="s">
        <v>227</v>
      </c>
      <c r="E2209" s="23">
        <v>8.8832365721040223E-5</v>
      </c>
      <c r="F2209" s="23">
        <v>7.3748555671009604E-3</v>
      </c>
      <c r="G2209" s="23">
        <v>3.8546890034098842E-2</v>
      </c>
      <c r="H2209" s="23">
        <v>1.9951871524054483E-2</v>
      </c>
      <c r="I2209" s="23">
        <v>1.7450747456399915E-3</v>
      </c>
      <c r="J2209" s="23">
        <v>31.857305496390985</v>
      </c>
      <c r="K2209" s="23">
        <v>23.467850724039025</v>
      </c>
      <c r="L2209" s="23"/>
    </row>
    <row r="2210" spans="1:12" x14ac:dyDescent="0.2">
      <c r="A2210" s="103" t="str">
        <f t="shared" si="103"/>
        <v>2018_2_5_f12_3</v>
      </c>
      <c r="B2210" s="23" t="s">
        <v>78</v>
      </c>
      <c r="C2210" s="23">
        <v>5</v>
      </c>
      <c r="D2210" s="23" t="s">
        <v>3</v>
      </c>
      <c r="E2210" s="23">
        <v>1.1035284330054566E-2</v>
      </c>
      <c r="F2210" s="23">
        <v>2.7001702197502899</v>
      </c>
      <c r="G2210" s="23">
        <v>3.5991129804664728</v>
      </c>
      <c r="H2210" s="23">
        <v>0.65735434805412352</v>
      </c>
      <c r="I2210" s="23">
        <v>3.1794025455996523E-3</v>
      </c>
      <c r="J2210" s="23">
        <v>216.19999999999976</v>
      </c>
      <c r="K2210" s="23">
        <v>-29.53050166357173</v>
      </c>
      <c r="L2210" s="23"/>
    </row>
    <row r="2211" spans="1:12" x14ac:dyDescent="0.2">
      <c r="A2211" s="103" t="str">
        <f t="shared" si="103"/>
        <v>2018_2_5_f4_1</v>
      </c>
      <c r="B2211" s="23" t="s">
        <v>78</v>
      </c>
      <c r="C2211" s="23">
        <v>5</v>
      </c>
      <c r="D2211" s="23" t="s">
        <v>43</v>
      </c>
      <c r="E2211" s="23">
        <v>0</v>
      </c>
      <c r="F2211" s="23">
        <v>0.15078330157630343</v>
      </c>
      <c r="G2211" s="23">
        <v>0.78509648363069362</v>
      </c>
      <c r="H2211" s="23">
        <v>0.94418084184999063</v>
      </c>
      <c r="I2211" s="23">
        <v>6.3133206305213935E-2</v>
      </c>
      <c r="J2211" s="23">
        <v>209.79999999999984</v>
      </c>
      <c r="K2211" s="23">
        <v>47.327442949572927</v>
      </c>
      <c r="L2211" s="23"/>
    </row>
    <row r="2212" spans="1:12" x14ac:dyDescent="0.2">
      <c r="A2212" s="103" t="str">
        <f t="shared" si="103"/>
        <v>2018_2_5_f4_2</v>
      </c>
      <c r="B2212" s="23" t="s">
        <v>78</v>
      </c>
      <c r="C2212" s="23">
        <v>5</v>
      </c>
      <c r="D2212" s="23" t="s">
        <v>44</v>
      </c>
      <c r="E2212" s="23">
        <v>2.0464906897350735E-3</v>
      </c>
      <c r="F2212" s="23">
        <v>9.5526912965420027E-2</v>
      </c>
      <c r="G2212" s="23">
        <v>1.9833736688533572</v>
      </c>
      <c r="H2212" s="23">
        <v>0.99160136047185798</v>
      </c>
      <c r="I2212" s="23">
        <v>1.0867402827352117E-2</v>
      </c>
      <c r="J2212" s="23">
        <v>217.79999999999976</v>
      </c>
      <c r="K2212" s="23">
        <v>29.633248333574759</v>
      </c>
      <c r="L2212" s="23"/>
    </row>
    <row r="2213" spans="1:12" x14ac:dyDescent="0.2">
      <c r="A2213" s="103" t="str">
        <f t="shared" si="103"/>
        <v>2018_2_5_f4_3</v>
      </c>
      <c r="B2213" s="23" t="s">
        <v>78</v>
      </c>
      <c r="C2213" s="23">
        <v>5</v>
      </c>
      <c r="D2213" s="23" t="s">
        <v>100</v>
      </c>
      <c r="E2213" s="23">
        <v>2.2167464530583363E-2</v>
      </c>
      <c r="F2213" s="23">
        <v>0.12239624711948108</v>
      </c>
      <c r="G2213" s="23">
        <v>2.0926993578619619</v>
      </c>
      <c r="H2213" s="23">
        <v>4.072669068273985</v>
      </c>
      <c r="I2213" s="23">
        <v>0.39465102143759789</v>
      </c>
      <c r="J2213" s="23">
        <v>205.39999999999981</v>
      </c>
      <c r="K2213" s="23">
        <v>70.030303502302161</v>
      </c>
      <c r="L2213" s="23"/>
    </row>
    <row r="2214" spans="1:12" x14ac:dyDescent="0.2">
      <c r="A2214" s="103" t="str">
        <f t="shared" si="103"/>
        <v>2018_2_5_f4_4</v>
      </c>
      <c r="B2214" s="23" t="s">
        <v>78</v>
      </c>
      <c r="C2214" s="23">
        <v>5</v>
      </c>
      <c r="D2214" s="23" t="s">
        <v>102</v>
      </c>
      <c r="E2214" s="23">
        <v>0.34157722731830498</v>
      </c>
      <c r="F2214" s="23">
        <v>4.0371216622720727</v>
      </c>
      <c r="G2214" s="23">
        <v>8.3446484940765728</v>
      </c>
      <c r="H2214" s="23">
        <v>1.9757130389571795</v>
      </c>
      <c r="I2214" s="23">
        <v>4.3385820923236909E-3</v>
      </c>
      <c r="J2214" s="23">
        <v>183.39999999999989</v>
      </c>
      <c r="K2214" s="23">
        <v>-18.607166362616272</v>
      </c>
      <c r="L2214" s="23"/>
    </row>
    <row r="2215" spans="1:12" x14ac:dyDescent="0.2">
      <c r="A2215" s="103" t="str">
        <f t="shared" si="103"/>
        <v>2018_2_5_f60_1</v>
      </c>
      <c r="B2215" s="23" t="s">
        <v>78</v>
      </c>
      <c r="C2215" s="23">
        <v>5</v>
      </c>
      <c r="D2215" s="23" t="s">
        <v>109</v>
      </c>
      <c r="E2215" s="23">
        <v>3.1794025455996523E-3</v>
      </c>
      <c r="F2215" s="23">
        <v>2.1256707106085755</v>
      </c>
      <c r="G2215" s="23">
        <v>4.0229681723664905</v>
      </c>
      <c r="H2215" s="23">
        <v>0.78138234615978441</v>
      </c>
      <c r="I2215" s="23">
        <v>3.1794025455996523E-3</v>
      </c>
      <c r="J2215" s="23">
        <v>216.39999999999984</v>
      </c>
      <c r="K2215" s="23">
        <v>-19.380258258856838</v>
      </c>
      <c r="L2215" s="23"/>
    </row>
    <row r="2216" spans="1:12" x14ac:dyDescent="0.2">
      <c r="A2216" s="103" t="str">
        <f t="shared" si="103"/>
        <v>2018_2_5_f61_1</v>
      </c>
      <c r="B2216" s="23" t="s">
        <v>78</v>
      </c>
      <c r="C2216" s="23">
        <v>5</v>
      </c>
      <c r="D2216" s="23" t="s">
        <v>110</v>
      </c>
      <c r="E2216" s="23">
        <v>0.6918139785345564</v>
      </c>
      <c r="F2216" s="23">
        <v>9.2277667397036343</v>
      </c>
      <c r="G2216" s="23">
        <v>5.5720299327812315</v>
      </c>
      <c r="H2216" s="23">
        <v>0.34591580941062872</v>
      </c>
      <c r="I2216" s="23">
        <v>0.16645003156682883</v>
      </c>
      <c r="J2216" s="23">
        <v>194.79999999999981</v>
      </c>
      <c r="K2216" s="23">
        <v>-62.063193039526475</v>
      </c>
      <c r="L2216" s="23"/>
    </row>
    <row r="2217" spans="1:12" x14ac:dyDescent="0.2">
      <c r="A2217" s="103" t="str">
        <f t="shared" si="103"/>
        <v>2018_2_5_f61_2</v>
      </c>
      <c r="B2217" s="23" t="s">
        <v>78</v>
      </c>
      <c r="C2217" s="23">
        <v>5</v>
      </c>
      <c r="D2217" s="23" t="s">
        <v>111</v>
      </c>
      <c r="E2217" s="23">
        <v>0.40568202919003232</v>
      </c>
      <c r="F2217" s="23">
        <v>7.6511754001559762</v>
      </c>
      <c r="G2217" s="23">
        <v>7.4260509897129303</v>
      </c>
      <c r="H2217" s="23">
        <v>0.38287313848553473</v>
      </c>
      <c r="I2217" s="23">
        <v>0.16645003156682883</v>
      </c>
      <c r="J2217" s="23">
        <v>195.99999999999983</v>
      </c>
      <c r="K2217" s="23">
        <v>-48.319949807725223</v>
      </c>
      <c r="L2217" s="23"/>
    </row>
    <row r="2218" spans="1:12" x14ac:dyDescent="0.2">
      <c r="A2218" s="103" t="str">
        <f t="shared" si="103"/>
        <v>2018_2_5_f9_1</v>
      </c>
      <c r="B2218" s="23" t="s">
        <v>78</v>
      </c>
      <c r="C2218" s="23">
        <v>5</v>
      </c>
      <c r="D2218" s="23" t="s">
        <v>4</v>
      </c>
      <c r="E2218" s="23">
        <v>0</v>
      </c>
      <c r="F2218" s="23">
        <v>0.12939650095271088</v>
      </c>
      <c r="G2218" s="23">
        <v>1.1039708990126431</v>
      </c>
      <c r="H2218" s="23">
        <v>0.68067902303828087</v>
      </c>
      <c r="I2218" s="23">
        <v>2.115607136670709E-2</v>
      </c>
      <c r="J2218" s="23">
        <v>208.59999999999977</v>
      </c>
      <c r="K2218" s="23">
        <v>30.673516934057197</v>
      </c>
      <c r="L2218" s="23"/>
    </row>
    <row r="2219" spans="1:12" x14ac:dyDescent="0.2">
      <c r="A2219" s="103" t="str">
        <f t="shared" si="103"/>
        <v>2018_2_5_f9_2</v>
      </c>
      <c r="B2219" s="23" t="s">
        <v>78</v>
      </c>
      <c r="C2219" s="23">
        <v>5</v>
      </c>
      <c r="D2219" s="23" t="s">
        <v>5</v>
      </c>
      <c r="E2219" s="23">
        <v>7.6010766966592069E-3</v>
      </c>
      <c r="F2219" s="23">
        <v>0.315725831169896</v>
      </c>
      <c r="G2219" s="23">
        <v>2.267888380155922</v>
      </c>
      <c r="H2219" s="23">
        <v>0.48866711554573283</v>
      </c>
      <c r="I2219" s="23">
        <v>0</v>
      </c>
      <c r="J2219" s="23">
        <v>217.79999999999964</v>
      </c>
      <c r="K2219" s="23">
        <v>5.121595902485403</v>
      </c>
      <c r="L2219" s="23"/>
    </row>
    <row r="2220" spans="1:12" x14ac:dyDescent="0.2">
      <c r="A2220" s="103" t="str">
        <f t="shared" si="103"/>
        <v>2018_2_5_f9_3</v>
      </c>
      <c r="B2220" s="23" t="s">
        <v>78</v>
      </c>
      <c r="C2220" s="23">
        <v>5</v>
      </c>
      <c r="D2220" s="23" t="s">
        <v>6</v>
      </c>
      <c r="E2220" s="23">
        <v>0</v>
      </c>
      <c r="F2220" s="23">
        <v>0.30595204018256017</v>
      </c>
      <c r="G2220" s="23">
        <v>3.9201366911286528</v>
      </c>
      <c r="H2220" s="23">
        <v>2.4060546960046327</v>
      </c>
      <c r="I2220" s="23">
        <v>7.2439731907761679E-2</v>
      </c>
      <c r="J2220" s="23">
        <v>205.39999999999972</v>
      </c>
      <c r="K2220" s="23">
        <v>33.484290765327238</v>
      </c>
      <c r="L2220" s="23"/>
    </row>
    <row r="2221" spans="1:12" x14ac:dyDescent="0.2">
      <c r="A2221" s="103" t="str">
        <f t="shared" si="103"/>
        <v>2018_2_5_f9_4</v>
      </c>
      <c r="B2221" s="23" t="s">
        <v>78</v>
      </c>
      <c r="C2221" s="23">
        <v>5</v>
      </c>
      <c r="D2221" s="23" t="s">
        <v>7</v>
      </c>
      <c r="E2221" s="23">
        <v>0.17512719575147623</v>
      </c>
      <c r="F2221" s="23">
        <v>3.5415289486389128</v>
      </c>
      <c r="G2221" s="23">
        <v>9.7290192000594082</v>
      </c>
      <c r="H2221" s="23">
        <v>1.2816401752887427</v>
      </c>
      <c r="I2221" s="23">
        <v>0</v>
      </c>
      <c r="J2221" s="23">
        <v>184.39999999999978</v>
      </c>
      <c r="K2221" s="23">
        <v>-17.723142831800086</v>
      </c>
      <c r="L2221" s="23"/>
    </row>
    <row r="2222" spans="1:12" x14ac:dyDescent="0.2">
      <c r="A2222" s="103" t="str">
        <f t="shared" si="103"/>
        <v>2018_2_5_InEI</v>
      </c>
      <c r="B2222" s="23" t="s">
        <v>78</v>
      </c>
      <c r="C2222" s="23">
        <v>5</v>
      </c>
      <c r="D2222" s="23" t="s">
        <v>107</v>
      </c>
      <c r="E2222" s="23">
        <v>9.8671149856187536E-5</v>
      </c>
      <c r="F2222" s="23">
        <v>5.3661883688135041E-3</v>
      </c>
      <c r="G2222" s="23">
        <v>4.123234528326955E-2</v>
      </c>
      <c r="H2222" s="23">
        <v>1.4178475529197106E-2</v>
      </c>
      <c r="I2222" s="23">
        <v>2.2847639486555952E-4</v>
      </c>
      <c r="J2222" s="23">
        <v>215.65772323292458</v>
      </c>
      <c r="K2222" s="23">
        <v>14.846612958070562</v>
      </c>
      <c r="L2222" s="23"/>
    </row>
    <row r="2223" spans="1:12" x14ac:dyDescent="0.2">
      <c r="A2223" s="103" t="str">
        <f t="shared" si="103"/>
        <v>2018_2_5_InIN</v>
      </c>
      <c r="B2223" s="23" t="s">
        <v>78</v>
      </c>
      <c r="C2223" s="23">
        <v>5</v>
      </c>
      <c r="D2223" s="23" t="s">
        <v>113</v>
      </c>
      <c r="E2223" s="23">
        <v>1.8797178116366848E-2</v>
      </c>
      <c r="F2223" s="23">
        <v>0.35836407802776488</v>
      </c>
      <c r="G2223" s="23">
        <v>1.2987061636534474</v>
      </c>
      <c r="H2223" s="23">
        <v>0.32799358042158344</v>
      </c>
      <c r="I2223" s="23">
        <v>6.3506873439783092E-3</v>
      </c>
      <c r="J2223" s="23">
        <v>192.89709881678738</v>
      </c>
      <c r="K2223" s="23">
        <v>-2.7491372920008805</v>
      </c>
      <c r="L2223" s="23"/>
    </row>
    <row r="2224" spans="1:12" x14ac:dyDescent="0.2">
      <c r="A2224" s="103" t="str">
        <f t="shared" si="103"/>
        <v>2018_2_5_lagE</v>
      </c>
      <c r="B2224" s="23" t="s">
        <v>78</v>
      </c>
      <c r="C2224" s="23">
        <v>5</v>
      </c>
      <c r="D2224" s="23" t="s">
        <v>226</v>
      </c>
      <c r="E2224" s="23">
        <v>2.3030802053896329E-5</v>
      </c>
      <c r="F2224" s="23">
        <v>3.0355828107507497E-3</v>
      </c>
      <c r="G2224" s="23">
        <v>3.3930299984043677E-2</v>
      </c>
      <c r="H2224" s="23">
        <v>2.3228212412231601E-2</v>
      </c>
      <c r="I2224" s="23">
        <v>9.1964317130539808E-4</v>
      </c>
      <c r="J2224" s="23">
        <v>216.46909997273684</v>
      </c>
      <c r="K2224" s="23">
        <v>35.961753679057082</v>
      </c>
      <c r="L2224" s="23"/>
    </row>
    <row r="2225" spans="1:12" x14ac:dyDescent="0.2">
      <c r="A2225" s="103" t="str">
        <f t="shared" si="103"/>
        <v>2018_2_5_lagI</v>
      </c>
      <c r="B2225" s="23" t="s">
        <v>78</v>
      </c>
      <c r="C2225" s="23">
        <v>5</v>
      </c>
      <c r="D2225" s="23" t="s">
        <v>227</v>
      </c>
      <c r="E2225" s="23">
        <v>3.7609640760280408E-2</v>
      </c>
      <c r="F2225" s="23">
        <v>0.39693140351889533</v>
      </c>
      <c r="G2225" s="23">
        <v>0.99512391501932851</v>
      </c>
      <c r="H2225" s="23">
        <v>0.55283741350437432</v>
      </c>
      <c r="I2225" s="23">
        <v>2.7158230665638036E-2</v>
      </c>
      <c r="J2225" s="23">
        <v>192.3781220432048</v>
      </c>
      <c r="K2225" s="23">
        <v>6.7177109191069047</v>
      </c>
      <c r="L2225" s="23"/>
    </row>
    <row r="2226" spans="1:12" x14ac:dyDescent="0.2">
      <c r="A2226" s="103" t="str">
        <f t="shared" si="103"/>
        <v>2018_2_6_f12_3</v>
      </c>
      <c r="B2226" s="23" t="s">
        <v>78</v>
      </c>
      <c r="C2226" s="23">
        <v>6</v>
      </c>
      <c r="D2226" s="23" t="s">
        <v>3</v>
      </c>
      <c r="E2226" s="23">
        <v>9.1273943759129868E-4</v>
      </c>
      <c r="F2226" s="23">
        <v>0.37305336900931546</v>
      </c>
      <c r="G2226" s="23">
        <v>0.30010735895921126</v>
      </c>
      <c r="H2226" s="23">
        <v>1.9281155169625964E-2</v>
      </c>
      <c r="I2226" s="23">
        <v>9.1273943759129868E-4</v>
      </c>
      <c r="J2226" s="23">
        <v>74.879999999999882</v>
      </c>
      <c r="K2226" s="23">
        <v>-50.956192555814596</v>
      </c>
      <c r="L2226" s="23"/>
    </row>
    <row r="2227" spans="1:12" x14ac:dyDescent="0.2">
      <c r="A2227" s="103" t="str">
        <f t="shared" si="103"/>
        <v>2018_2_6_f4_1</v>
      </c>
      <c r="B2227" s="23" t="s">
        <v>78</v>
      </c>
      <c r="C2227" s="23">
        <v>6</v>
      </c>
      <c r="D2227" s="23" t="s">
        <v>43</v>
      </c>
      <c r="E2227" s="23">
        <v>0</v>
      </c>
      <c r="F2227" s="23">
        <v>9.7502165252035342E-3</v>
      </c>
      <c r="G2227" s="23">
        <v>0.41443755413130035</v>
      </c>
      <c r="H2227" s="23">
        <v>0.42872406028061572</v>
      </c>
      <c r="I2227" s="23">
        <v>2.7277325480685958E-2</v>
      </c>
      <c r="J2227" s="23">
        <v>75.039999999999878</v>
      </c>
      <c r="K2227" s="23">
        <v>53.798492206374227</v>
      </c>
      <c r="L2227" s="23"/>
    </row>
    <row r="2228" spans="1:12" x14ac:dyDescent="0.2">
      <c r="A2228" s="103" t="str">
        <f t="shared" si="103"/>
        <v>2018_2_6_f4_2</v>
      </c>
      <c r="B2228" s="23" t="s">
        <v>78</v>
      </c>
      <c r="C2228" s="23">
        <v>6</v>
      </c>
      <c r="D2228" s="23" t="s">
        <v>44</v>
      </c>
      <c r="E2228" s="23">
        <v>1.070790232237202E-3</v>
      </c>
      <c r="F2228" s="23">
        <v>5.5897524340508431E-2</v>
      </c>
      <c r="G2228" s="23">
        <v>0.5314707168518098</v>
      </c>
      <c r="H2228" s="23">
        <v>0.19870527120801904</v>
      </c>
      <c r="I2228" s="23">
        <v>0</v>
      </c>
      <c r="J2228" s="23">
        <v>77.639999999999844</v>
      </c>
      <c r="K2228" s="23">
        <v>17.870442043801056</v>
      </c>
      <c r="L2228" s="23"/>
    </row>
    <row r="2229" spans="1:12" x14ac:dyDescent="0.2">
      <c r="A2229" s="103" t="str">
        <f t="shared" si="103"/>
        <v>2018_2_6_f4_3</v>
      </c>
      <c r="B2229" s="23" t="s">
        <v>78</v>
      </c>
      <c r="C2229" s="23">
        <v>6</v>
      </c>
      <c r="D2229" s="23" t="s">
        <v>100</v>
      </c>
      <c r="E2229" s="23">
        <v>0</v>
      </c>
      <c r="F2229" s="23">
        <v>2.6322202698684155E-2</v>
      </c>
      <c r="G2229" s="23">
        <v>0.21547279962336063</v>
      </c>
      <c r="H2229" s="23">
        <v>0.3985419388762671</v>
      </c>
      <c r="I2229" s="23">
        <v>3.4541184069248457E-2</v>
      </c>
      <c r="J2229" s="23">
        <v>71.399999999999878</v>
      </c>
      <c r="K2229" s="23">
        <v>65.389896011390576</v>
      </c>
      <c r="L2229" s="23"/>
    </row>
    <row r="2230" spans="1:12" x14ac:dyDescent="0.2">
      <c r="A2230" s="103" t="str">
        <f t="shared" si="103"/>
        <v>2018_2_6_f4_4</v>
      </c>
      <c r="B2230" s="23" t="s">
        <v>78</v>
      </c>
      <c r="C2230" s="23">
        <v>6</v>
      </c>
      <c r="D2230" s="23" t="s">
        <v>102</v>
      </c>
      <c r="E2230" s="23">
        <v>3.489434396702195E-3</v>
      </c>
      <c r="F2230" s="23">
        <v>0.1224377019348608</v>
      </c>
      <c r="G2230" s="23">
        <v>0.23547071712407594</v>
      </c>
      <c r="H2230" s="23">
        <v>1.9113157797006716E-2</v>
      </c>
      <c r="I2230" s="23">
        <v>4.6347532216734139E-4</v>
      </c>
      <c r="J2230" s="23">
        <v>63.799999999999912</v>
      </c>
      <c r="K2230" s="23">
        <v>-28.709655407710677</v>
      </c>
      <c r="L2230" s="23"/>
    </row>
    <row r="2231" spans="1:12" x14ac:dyDescent="0.2">
      <c r="A2231" s="103" t="str">
        <f t="shared" si="103"/>
        <v>2018_2_6_f60_1</v>
      </c>
      <c r="B2231" s="23" t="s">
        <v>78</v>
      </c>
      <c r="C2231" s="23">
        <v>6</v>
      </c>
      <c r="D2231" s="23" t="s">
        <v>109</v>
      </c>
      <c r="E2231" s="23">
        <v>9.1273943759129868E-4</v>
      </c>
      <c r="F2231" s="23">
        <v>0.28004245521682924</v>
      </c>
      <c r="G2231" s="23">
        <v>0.36873103790528788</v>
      </c>
      <c r="H2231" s="23">
        <v>4.4581129453626737E-2</v>
      </c>
      <c r="I2231" s="23">
        <v>9.1273943759129868E-4</v>
      </c>
      <c r="J2231" s="23">
        <v>74.999999999999872</v>
      </c>
      <c r="K2231" s="23">
        <v>-33.870550274923836</v>
      </c>
      <c r="L2231" s="23"/>
    </row>
    <row r="2232" spans="1:12" x14ac:dyDescent="0.2">
      <c r="A2232" s="103" t="str">
        <f t="shared" si="103"/>
        <v>2018_2_6_f61_1</v>
      </c>
      <c r="B2232" s="23" t="s">
        <v>78</v>
      </c>
      <c r="C2232" s="23">
        <v>6</v>
      </c>
      <c r="D2232" s="23" t="s">
        <v>110</v>
      </c>
      <c r="E2232" s="23">
        <v>4.3985590671073646E-3</v>
      </c>
      <c r="F2232" s="23">
        <v>0.22726185612953501</v>
      </c>
      <c r="G2232" s="23">
        <v>0.14885059605600306</v>
      </c>
      <c r="H2232" s="23">
        <v>1.3904259665020239E-3</v>
      </c>
      <c r="I2232" s="23">
        <v>0</v>
      </c>
      <c r="J2232" s="23">
        <v>64.039999999999907</v>
      </c>
      <c r="K2232" s="23">
        <v>-61.447411668835194</v>
      </c>
      <c r="L2232" s="23"/>
    </row>
    <row r="2233" spans="1:12" x14ac:dyDescent="0.2">
      <c r="A2233" s="103" t="str">
        <f t="shared" si="103"/>
        <v>2018_2_6_f61_2</v>
      </c>
      <c r="B2233" s="23" t="s">
        <v>78</v>
      </c>
      <c r="C2233" s="23">
        <v>6</v>
      </c>
      <c r="D2233" s="23" t="s">
        <v>111</v>
      </c>
      <c r="E2233" s="23">
        <v>6.1432762654584604E-3</v>
      </c>
      <c r="F2233" s="23">
        <v>0.21682252014706394</v>
      </c>
      <c r="G2233" s="23">
        <v>0.15836298139413954</v>
      </c>
      <c r="H2233" s="23">
        <v>2.3173766108367066E-3</v>
      </c>
      <c r="I2233" s="23">
        <v>0</v>
      </c>
      <c r="J2233" s="23">
        <v>65.159999999999911</v>
      </c>
      <c r="K2233" s="23">
        <v>-59.1148102113753</v>
      </c>
      <c r="L2233" s="23"/>
    </row>
    <row r="2234" spans="1:12" x14ac:dyDescent="0.2">
      <c r="A2234" s="103" t="str">
        <f t="shared" si="103"/>
        <v>2018_2_6_f9_1</v>
      </c>
      <c r="B2234" s="23" t="s">
        <v>78</v>
      </c>
      <c r="C2234" s="23">
        <v>6</v>
      </c>
      <c r="D2234" s="23" t="s">
        <v>4</v>
      </c>
      <c r="E2234" s="23">
        <v>0</v>
      </c>
      <c r="F2234" s="23">
        <v>4.1559674346093881E-2</v>
      </c>
      <c r="G2234" s="23">
        <v>0.56086887233673888</v>
      </c>
      <c r="H2234" s="23">
        <v>0.26011432530746548</v>
      </c>
      <c r="I2234" s="23">
        <v>1.2187770656504418E-3</v>
      </c>
      <c r="J2234" s="23">
        <v>73.919999999999874</v>
      </c>
      <c r="K2234" s="23">
        <v>25.58485958877738</v>
      </c>
      <c r="L2234" s="23"/>
    </row>
    <row r="2235" spans="1:12" x14ac:dyDescent="0.2">
      <c r="A2235" s="103" t="str">
        <f t="shared" si="103"/>
        <v>2018_2_6_f9_2</v>
      </c>
      <c r="B2235" s="23" t="s">
        <v>78</v>
      </c>
      <c r="C2235" s="23">
        <v>6</v>
      </c>
      <c r="D2235" s="23" t="s">
        <v>5</v>
      </c>
      <c r="E2235" s="23">
        <v>0</v>
      </c>
      <c r="F2235" s="23">
        <v>0.2060142864536933</v>
      </c>
      <c r="G2235" s="23">
        <v>0.49967112406873671</v>
      </c>
      <c r="H2235" s="23">
        <v>7.9871518663452434E-2</v>
      </c>
      <c r="I2235" s="23">
        <v>0</v>
      </c>
      <c r="J2235" s="23">
        <v>76.63999999999983</v>
      </c>
      <c r="K2235" s="23">
        <v>-16.057749999222821</v>
      </c>
      <c r="L2235" s="23"/>
    </row>
    <row r="2236" spans="1:12" x14ac:dyDescent="0.2">
      <c r="A2236" s="103" t="str">
        <f t="shared" si="103"/>
        <v>2018_2_6_f9_3</v>
      </c>
      <c r="B2236" s="23" t="s">
        <v>78</v>
      </c>
      <c r="C2236" s="23">
        <v>6</v>
      </c>
      <c r="D2236" s="23" t="s">
        <v>6</v>
      </c>
      <c r="E2236" s="23">
        <v>0</v>
      </c>
      <c r="F2236" s="23">
        <v>8.9339231442433942E-2</v>
      </c>
      <c r="G2236" s="23">
        <v>0.36748728973255795</v>
      </c>
      <c r="H2236" s="23">
        <v>0.19602809260705217</v>
      </c>
      <c r="I2236" s="23">
        <v>2.2023511485516459E-2</v>
      </c>
      <c r="J2236" s="23">
        <v>71.399999999999892</v>
      </c>
      <c r="K2236" s="23">
        <v>22.335274843274959</v>
      </c>
      <c r="L2236" s="23"/>
    </row>
    <row r="2237" spans="1:12" x14ac:dyDescent="0.2">
      <c r="A2237" s="103" t="str">
        <f t="shared" si="103"/>
        <v>2018_2_6_f9_4</v>
      </c>
      <c r="B2237" s="23" t="s">
        <v>78</v>
      </c>
      <c r="C2237" s="23">
        <v>6</v>
      </c>
      <c r="D2237" s="23" t="s">
        <v>7</v>
      </c>
      <c r="E2237" s="23">
        <v>3.489434396702195E-3</v>
      </c>
      <c r="F2237" s="23">
        <v>0.21390797340958875</v>
      </c>
      <c r="G2237" s="23">
        <v>0.15339250566346016</v>
      </c>
      <c r="H2237" s="23">
        <v>1.0184573105061835E-2</v>
      </c>
      <c r="I2237" s="23">
        <v>0</v>
      </c>
      <c r="J2237" s="23">
        <v>63.799999999999926</v>
      </c>
      <c r="K2237" s="23">
        <v>-55.306136374713688</v>
      </c>
      <c r="L2237" s="23"/>
    </row>
    <row r="2238" spans="1:12" x14ac:dyDescent="0.2">
      <c r="A2238" s="103" t="str">
        <f t="shared" si="103"/>
        <v>2018_2_6_InEI</v>
      </c>
      <c r="B2238" s="23" t="s">
        <v>78</v>
      </c>
      <c r="C2238" s="23">
        <v>6</v>
      </c>
      <c r="D2238" s="23" t="s">
        <v>107</v>
      </c>
      <c r="E2238" s="23">
        <v>0</v>
      </c>
      <c r="F2238" s="23">
        <v>4.191360058372345E-3</v>
      </c>
      <c r="G2238" s="23">
        <v>1.5934204810088202E-2</v>
      </c>
      <c r="H2238" s="23">
        <v>5.3028567454024558E-3</v>
      </c>
      <c r="I2238" s="23">
        <v>1.5446301541337558E-5</v>
      </c>
      <c r="J2238" s="23">
        <v>75.154662466463634</v>
      </c>
      <c r="K2238" s="23">
        <v>4.4898413005090143</v>
      </c>
      <c r="L2238" s="23"/>
    </row>
    <row r="2239" spans="1:12" x14ac:dyDescent="0.2">
      <c r="A2239" s="103" t="str">
        <f t="shared" si="103"/>
        <v>2018_2_6_InIN</v>
      </c>
      <c r="B2239" s="23" t="s">
        <v>78</v>
      </c>
      <c r="C2239" s="23">
        <v>6</v>
      </c>
      <c r="D2239" s="23" t="s">
        <v>113</v>
      </c>
      <c r="E2239" s="23">
        <v>2.2224645216207925E-5</v>
      </c>
      <c r="F2239" s="23">
        <v>4.4069514516960053E-3</v>
      </c>
      <c r="G2239" s="23">
        <v>6.9073860214311205E-3</v>
      </c>
      <c r="H2239" s="23">
        <v>1.9560941614491048E-3</v>
      </c>
      <c r="I2239" s="23">
        <v>4.3228869114436924E-4</v>
      </c>
      <c r="J2239" s="23">
        <v>69.475777601325134</v>
      </c>
      <c r="K2239" s="23">
        <v>-11.881498992117793</v>
      </c>
      <c r="L2239" s="23"/>
    </row>
    <row r="2240" spans="1:12" x14ac:dyDescent="0.2">
      <c r="A2240" s="103" t="str">
        <f t="shared" si="103"/>
        <v>2018_2_6_lagE</v>
      </c>
      <c r="B2240" s="23" t="s">
        <v>78</v>
      </c>
      <c r="C2240" s="23">
        <v>6</v>
      </c>
      <c r="D2240" s="23" t="s">
        <v>226</v>
      </c>
      <c r="E2240" s="23">
        <v>1.4256445713431378E-5</v>
      </c>
      <c r="F2240" s="23">
        <v>7.2830266652038826E-4</v>
      </c>
      <c r="G2240" s="23">
        <v>1.4993025553911963E-2</v>
      </c>
      <c r="H2240" s="23">
        <v>9.3106768321771002E-3</v>
      </c>
      <c r="I2240" s="23">
        <v>6.3322900162928613E-4</v>
      </c>
      <c r="J2240" s="23">
        <v>76.070699884817401</v>
      </c>
      <c r="K2240" s="23">
        <v>38.241877413832306</v>
      </c>
      <c r="L2240" s="23"/>
    </row>
    <row r="2241" spans="1:12" x14ac:dyDescent="0.2">
      <c r="A2241" s="103" t="str">
        <f t="shared" si="103"/>
        <v>2018_2_6_lagI</v>
      </c>
      <c r="B2241" s="23" t="s">
        <v>78</v>
      </c>
      <c r="C2241" s="23">
        <v>6</v>
      </c>
      <c r="D2241" s="23" t="s">
        <v>227</v>
      </c>
      <c r="E2241" s="23">
        <v>2.2224645216207925E-5</v>
      </c>
      <c r="F2241" s="23">
        <v>2.0984081387799372E-3</v>
      </c>
      <c r="G2241" s="23">
        <v>5.9953270031801106E-3</v>
      </c>
      <c r="H2241" s="23">
        <v>5.1017114695390553E-3</v>
      </c>
      <c r="I2241" s="23">
        <v>5.0727371422149676E-4</v>
      </c>
      <c r="J2241" s="23">
        <v>69.475777601325106</v>
      </c>
      <c r="K2241" s="23">
        <v>28.95021784920489</v>
      </c>
      <c r="L2241" s="23"/>
    </row>
    <row r="2242" spans="1:12" x14ac:dyDescent="0.2">
      <c r="A2242" s="103" t="str">
        <f t="shared" si="103"/>
        <v>2018_2_7_f12_3</v>
      </c>
      <c r="B2242" s="23" t="s">
        <v>78</v>
      </c>
      <c r="C2242" s="23">
        <v>7</v>
      </c>
      <c r="D2242" s="23" t="s">
        <v>3</v>
      </c>
      <c r="E2242" s="23">
        <v>4.7892030124998251E-4</v>
      </c>
      <c r="F2242" s="23">
        <v>7.2229583387834168E-2</v>
      </c>
      <c r="G2242" s="23">
        <v>9.9962115098948617E-2</v>
      </c>
      <c r="H2242" s="23">
        <v>1.642402611249244E-2</v>
      </c>
      <c r="I2242" s="23">
        <v>4.7892030124998251E-4</v>
      </c>
      <c r="J2242" s="23">
        <v>78.879999999999924</v>
      </c>
      <c r="K2242" s="23">
        <v>-29.437415082606233</v>
      </c>
      <c r="L2242" s="23"/>
    </row>
    <row r="2243" spans="1:12" x14ac:dyDescent="0.2">
      <c r="A2243" s="103" t="str">
        <f t="shared" ref="A2243:A2306" si="104">CONCATENATE(B2243,"_",C2243,"_",D2243)</f>
        <v>2018_2_7_f4_1</v>
      </c>
      <c r="B2243" s="23" t="s">
        <v>78</v>
      </c>
      <c r="C2243" s="23">
        <v>7</v>
      </c>
      <c r="D2243" s="23" t="s">
        <v>43</v>
      </c>
      <c r="E2243" s="23">
        <v>0</v>
      </c>
      <c r="F2243" s="23">
        <v>2.4289624112246666E-2</v>
      </c>
      <c r="G2243" s="23">
        <v>0.24156487095097831</v>
      </c>
      <c r="H2243" s="23">
        <v>8.6809631041053131E-2</v>
      </c>
      <c r="I2243" s="23">
        <v>2.1056642993244412E-3</v>
      </c>
      <c r="J2243" s="23">
        <v>74.989999999999924</v>
      </c>
      <c r="K2243" s="23">
        <v>18.809757012156723</v>
      </c>
      <c r="L2243" s="23"/>
    </row>
    <row r="2244" spans="1:12" x14ac:dyDescent="0.2">
      <c r="A2244" s="103" t="str">
        <f t="shared" si="104"/>
        <v>2018_2_7_f4_2</v>
      </c>
      <c r="B2244" s="23" t="s">
        <v>78</v>
      </c>
      <c r="C2244" s="23">
        <v>7</v>
      </c>
      <c r="D2244" s="23" t="s">
        <v>44</v>
      </c>
      <c r="E2244" s="23">
        <v>1.7034795041851786E-3</v>
      </c>
      <c r="F2244" s="23">
        <v>0.12037606873623151</v>
      </c>
      <c r="G2244" s="23">
        <v>0.36391576290041189</v>
      </c>
      <c r="H2244" s="23">
        <v>0.12305462863905242</v>
      </c>
      <c r="I2244" s="23">
        <v>4.8842259898211767E-4</v>
      </c>
      <c r="J2244" s="23">
        <v>80.339999999999904</v>
      </c>
      <c r="K2244" s="23">
        <v>4.0759713866928539E-2</v>
      </c>
      <c r="L2244" s="23"/>
    </row>
    <row r="2245" spans="1:12" x14ac:dyDescent="0.2">
      <c r="A2245" s="103" t="str">
        <f t="shared" si="104"/>
        <v>2018_2_7_f4_3</v>
      </c>
      <c r="B2245" s="23" t="s">
        <v>78</v>
      </c>
      <c r="C2245" s="23">
        <v>7</v>
      </c>
      <c r="D2245" s="23" t="s">
        <v>100</v>
      </c>
      <c r="E2245" s="23">
        <v>0</v>
      </c>
      <c r="F2245" s="23">
        <v>1.8997562054945662E-2</v>
      </c>
      <c r="G2245" s="23">
        <v>6.7823394515532973E-2</v>
      </c>
      <c r="H2245" s="23">
        <v>6.00954661991627E-2</v>
      </c>
      <c r="I2245" s="23">
        <v>9.5784060249996502E-4</v>
      </c>
      <c r="J2245" s="23">
        <v>69.799999999999969</v>
      </c>
      <c r="K2245" s="23">
        <v>29.087945642690176</v>
      </c>
      <c r="L2245" s="23"/>
    </row>
    <row r="2246" spans="1:12" x14ac:dyDescent="0.2">
      <c r="A2246" s="103" t="str">
        <f t="shared" si="104"/>
        <v>2018_2_7_f4_4</v>
      </c>
      <c r="B2246" s="23" t="s">
        <v>78</v>
      </c>
      <c r="C2246" s="23">
        <v>7</v>
      </c>
      <c r="D2246" s="23" t="s">
        <v>102</v>
      </c>
      <c r="E2246" s="23">
        <v>2.1948230400713041E-4</v>
      </c>
      <c r="F2246" s="23">
        <v>9.7710476473428162E-3</v>
      </c>
      <c r="G2246" s="23">
        <v>2.3566308909273182E-2</v>
      </c>
      <c r="H2246" s="23">
        <v>1.8655995840606084E-3</v>
      </c>
      <c r="I2246" s="23">
        <v>1.097411520035652E-4</v>
      </c>
      <c r="J2246" s="23">
        <v>62.449999999999918</v>
      </c>
      <c r="K2246" s="23">
        <v>-22.866400146324921</v>
      </c>
      <c r="L2246" s="23"/>
    </row>
    <row r="2247" spans="1:12" x14ac:dyDescent="0.2">
      <c r="A2247" s="103" t="str">
        <f t="shared" si="104"/>
        <v>2018_2_7_f60_1</v>
      </c>
      <c r="B2247" s="23" t="s">
        <v>78</v>
      </c>
      <c r="C2247" s="23">
        <v>7</v>
      </c>
      <c r="D2247" s="23" t="s">
        <v>109</v>
      </c>
      <c r="E2247" s="23">
        <v>1.2673072241692417E-2</v>
      </c>
      <c r="F2247" s="23">
        <v>5.761919890878256E-2</v>
      </c>
      <c r="G2247" s="23">
        <v>0.10381887071279025</v>
      </c>
      <c r="H2247" s="23">
        <v>1.5462423338509904E-2</v>
      </c>
      <c r="I2247" s="23">
        <v>4.7892030124998251E-4</v>
      </c>
      <c r="J2247" s="23">
        <v>79.149999999999892</v>
      </c>
      <c r="K2247" s="23">
        <v>-35.014053762584595</v>
      </c>
      <c r="L2247" s="23"/>
    </row>
    <row r="2248" spans="1:12" x14ac:dyDescent="0.2">
      <c r="A2248" s="103" t="str">
        <f t="shared" si="104"/>
        <v>2018_2_7_f61_1</v>
      </c>
      <c r="B2248" s="23" t="s">
        <v>78</v>
      </c>
      <c r="C2248" s="23">
        <v>7</v>
      </c>
      <c r="D2248" s="23" t="s">
        <v>110</v>
      </c>
      <c r="E2248" s="23">
        <v>3.1888067738700932E-3</v>
      </c>
      <c r="F2248" s="23">
        <v>1.7165113083522098E-2</v>
      </c>
      <c r="G2248" s="23">
        <v>1.7593864893972563E-2</v>
      </c>
      <c r="H2248" s="23">
        <v>3.2922345601069553E-4</v>
      </c>
      <c r="I2248" s="23">
        <v>0</v>
      </c>
      <c r="J2248" s="23">
        <v>65.989999999999938</v>
      </c>
      <c r="K2248" s="23">
        <v>-60.646075183009387</v>
      </c>
      <c r="L2248" s="23"/>
    </row>
    <row r="2249" spans="1:12" x14ac:dyDescent="0.2">
      <c r="A2249" s="103" t="str">
        <f t="shared" si="104"/>
        <v>2018_2_7_f61_2</v>
      </c>
      <c r="B2249" s="23" t="s">
        <v>78</v>
      </c>
      <c r="C2249" s="23">
        <v>7</v>
      </c>
      <c r="D2249" s="23" t="s">
        <v>111</v>
      </c>
      <c r="E2249" s="23">
        <v>4.3896460801426081E-4</v>
      </c>
      <c r="F2249" s="23">
        <v>1.9737809633453382E-2</v>
      </c>
      <c r="G2249" s="23">
        <v>1.6584283432985472E-2</v>
      </c>
      <c r="H2249" s="23">
        <v>1.6256916849259105E-3</v>
      </c>
      <c r="I2249" s="23">
        <v>0</v>
      </c>
      <c r="J2249" s="23">
        <v>66.25999999999992</v>
      </c>
      <c r="K2249" s="23">
        <v>-49.470318486126665</v>
      </c>
      <c r="L2249" s="23"/>
    </row>
    <row r="2250" spans="1:12" x14ac:dyDescent="0.2">
      <c r="A2250" s="103" t="str">
        <f t="shared" si="104"/>
        <v>2018_2_7_f9_1</v>
      </c>
      <c r="B2250" s="23" t="s">
        <v>78</v>
      </c>
      <c r="C2250" s="23">
        <v>7</v>
      </c>
      <c r="D2250" s="23" t="s">
        <v>4</v>
      </c>
      <c r="E2250" s="23">
        <v>0</v>
      </c>
      <c r="F2250" s="23">
        <v>1.2281655984756626E-2</v>
      </c>
      <c r="G2250" s="23">
        <v>0.24256157976788451</v>
      </c>
      <c r="H2250" s="23">
        <v>9.7820890351636894E-2</v>
      </c>
      <c r="I2250" s="23">
        <v>1.0528321496622206E-3</v>
      </c>
      <c r="J2250" s="23">
        <v>74.719999999999928</v>
      </c>
      <c r="K2250" s="23">
        <v>24.778257479892371</v>
      </c>
      <c r="L2250" s="23"/>
    </row>
    <row r="2251" spans="1:12" x14ac:dyDescent="0.2">
      <c r="A2251" s="103" t="str">
        <f t="shared" si="104"/>
        <v>2018_2_7_f9_2</v>
      </c>
      <c r="B2251" s="23" t="s">
        <v>78</v>
      </c>
      <c r="C2251" s="23">
        <v>7</v>
      </c>
      <c r="D2251" s="23" t="s">
        <v>5</v>
      </c>
      <c r="E2251" s="23">
        <v>0</v>
      </c>
      <c r="F2251" s="23">
        <v>9.7176013136700018E-2</v>
      </c>
      <c r="G2251" s="23">
        <v>0.43718294522061818</v>
      </c>
      <c r="H2251" s="23">
        <v>8.0307841310856845E-2</v>
      </c>
      <c r="I2251" s="23">
        <v>0</v>
      </c>
      <c r="J2251" s="23">
        <v>81.339999999999861</v>
      </c>
      <c r="K2251" s="23">
        <v>-2.7442789874041309</v>
      </c>
      <c r="L2251" s="23"/>
    </row>
    <row r="2252" spans="1:12" x14ac:dyDescent="0.2">
      <c r="A2252" s="103" t="str">
        <f t="shared" si="104"/>
        <v>2018_2_7_f9_3</v>
      </c>
      <c r="B2252" s="23" t="s">
        <v>78</v>
      </c>
      <c r="C2252" s="23">
        <v>7</v>
      </c>
      <c r="D2252" s="23" t="s">
        <v>6</v>
      </c>
      <c r="E2252" s="23">
        <v>0</v>
      </c>
      <c r="F2252" s="23">
        <v>3.5333443784931612E-2</v>
      </c>
      <c r="G2252" s="23">
        <v>7.7086440595676736E-2</v>
      </c>
      <c r="H2252" s="23">
        <v>3.4975458690282943E-2</v>
      </c>
      <c r="I2252" s="23">
        <v>4.7892030124998251E-4</v>
      </c>
      <c r="J2252" s="23">
        <v>69.799999999999955</v>
      </c>
      <c r="K2252" s="23">
        <v>0.4056524064242984</v>
      </c>
      <c r="L2252" s="23"/>
    </row>
    <row r="2253" spans="1:12" x14ac:dyDescent="0.2">
      <c r="A2253" s="103" t="str">
        <f t="shared" si="104"/>
        <v>2018_2_7_f9_4</v>
      </c>
      <c r="B2253" s="23" t="s">
        <v>78</v>
      </c>
      <c r="C2253" s="23">
        <v>7</v>
      </c>
      <c r="D2253" s="23" t="s">
        <v>7</v>
      </c>
      <c r="E2253" s="23">
        <v>2.2620418167638434E-3</v>
      </c>
      <c r="F2253" s="23">
        <v>1.0664017528874357E-2</v>
      </c>
      <c r="G2253" s="23">
        <v>1.9879674675975754E-2</v>
      </c>
      <c r="H2253" s="23">
        <v>2.7264455750733462E-3</v>
      </c>
      <c r="I2253" s="23">
        <v>0</v>
      </c>
      <c r="J2253" s="23">
        <v>62.449999999999925</v>
      </c>
      <c r="K2253" s="23">
        <v>-35.071464032818604</v>
      </c>
      <c r="L2253" s="23"/>
    </row>
    <row r="2254" spans="1:12" x14ac:dyDescent="0.2">
      <c r="A2254" s="103" t="str">
        <f t="shared" si="104"/>
        <v>2018_2_7_InEI</v>
      </c>
      <c r="B2254" s="23" t="s">
        <v>78</v>
      </c>
      <c r="C2254" s="23">
        <v>7</v>
      </c>
      <c r="D2254" s="23" t="s">
        <v>107</v>
      </c>
      <c r="E2254" s="23">
        <v>0</v>
      </c>
      <c r="F2254" s="23">
        <v>1.3048961172917109E-3</v>
      </c>
      <c r="G2254" s="23">
        <v>8.1042976659481143E-3</v>
      </c>
      <c r="H2254" s="23">
        <v>1.9906446479890103E-3</v>
      </c>
      <c r="I2254" s="23">
        <v>1.1741118518338996E-5</v>
      </c>
      <c r="J2254" s="23">
        <v>79.133827823544422</v>
      </c>
      <c r="K2254" s="23">
        <v>6.2150096280903586</v>
      </c>
      <c r="L2254" s="23"/>
    </row>
    <row r="2255" spans="1:12" x14ac:dyDescent="0.2">
      <c r="A2255" s="103" t="str">
        <f t="shared" si="104"/>
        <v>2018_2_7_InIN</v>
      </c>
      <c r="B2255" s="23" t="s">
        <v>78</v>
      </c>
      <c r="C2255" s="23">
        <v>7</v>
      </c>
      <c r="D2255" s="23" t="s">
        <v>113</v>
      </c>
      <c r="E2255" s="23">
        <v>3.7354230253202122E-6</v>
      </c>
      <c r="F2255" s="23">
        <v>2.1481955558171544E-4</v>
      </c>
      <c r="G2255" s="23">
        <v>2.9581909099843379E-4</v>
      </c>
      <c r="H2255" s="23">
        <v>1.229788534189864E-4</v>
      </c>
      <c r="I2255" s="23">
        <v>1.6744273873742382E-6</v>
      </c>
      <c r="J2255" s="23">
        <v>67.926314136644535</v>
      </c>
      <c r="K2255" s="23">
        <v>-15.016993150101712</v>
      </c>
      <c r="L2255" s="23"/>
    </row>
    <row r="2256" spans="1:12" x14ac:dyDescent="0.2">
      <c r="A2256" s="103" t="str">
        <f t="shared" si="104"/>
        <v>2018_2_7_lagE</v>
      </c>
      <c r="B2256" s="23" t="s">
        <v>78</v>
      </c>
      <c r="C2256" s="23">
        <v>7</v>
      </c>
      <c r="D2256" s="23" t="s">
        <v>226</v>
      </c>
      <c r="E2256" s="23">
        <v>1.7453647725173472E-5</v>
      </c>
      <c r="F2256" s="23">
        <v>1.809421315552461E-3</v>
      </c>
      <c r="G2256" s="23">
        <v>7.739542178573853E-3</v>
      </c>
      <c r="H2256" s="23">
        <v>1.812837505232927E-3</v>
      </c>
      <c r="I2256" s="23">
        <v>2.3719961853249878E-5</v>
      </c>
      <c r="J2256" s="23">
        <v>78.591702675692417</v>
      </c>
      <c r="K2256" s="23">
        <v>0.13986541655646681</v>
      </c>
      <c r="L2256" s="23"/>
    </row>
    <row r="2257" spans="1:12" x14ac:dyDescent="0.2">
      <c r="A2257" s="103" t="str">
        <f t="shared" si="104"/>
        <v>2018_2_7_lagI</v>
      </c>
      <c r="B2257" s="23" t="s">
        <v>78</v>
      </c>
      <c r="C2257" s="23">
        <v>7</v>
      </c>
      <c r="D2257" s="23" t="s">
        <v>227</v>
      </c>
      <c r="E2257" s="23">
        <v>6.1171640546747463E-7</v>
      </c>
      <c r="F2257" s="23">
        <v>1.1215691701706237E-4</v>
      </c>
      <c r="G2257" s="23">
        <v>3.1573314753335154E-4</v>
      </c>
      <c r="H2257" s="23">
        <v>2.0687085647846658E-4</v>
      </c>
      <c r="I2257" s="23">
        <v>3.6547129774822136E-6</v>
      </c>
      <c r="J2257" s="23">
        <v>67.92631413664455</v>
      </c>
      <c r="K2257" s="23">
        <v>15.773962184947443</v>
      </c>
      <c r="L2257" s="23"/>
    </row>
    <row r="2258" spans="1:12" x14ac:dyDescent="0.2">
      <c r="A2258" s="103" t="str">
        <f t="shared" si="104"/>
        <v>2018_2_8_f12_3</v>
      </c>
      <c r="B2258" s="23" t="s">
        <v>78</v>
      </c>
      <c r="C2258" s="23">
        <v>8</v>
      </c>
      <c r="D2258" s="23" t="s">
        <v>3</v>
      </c>
      <c r="E2258" s="23">
        <v>2.7300923938283407E-2</v>
      </c>
      <c r="F2258" s="23">
        <v>0.32766474020597269</v>
      </c>
      <c r="G2258" s="23">
        <v>0.13095085821726765</v>
      </c>
      <c r="H2258" s="23">
        <v>7.0756217277244387E-3</v>
      </c>
      <c r="I2258" s="23">
        <v>3.6293182565723132E-4</v>
      </c>
      <c r="J2258" s="23">
        <v>36.759999999999962</v>
      </c>
      <c r="K2258" s="23">
        <v>-75.901743183461008</v>
      </c>
      <c r="L2258" s="23"/>
    </row>
    <row r="2259" spans="1:12" x14ac:dyDescent="0.2">
      <c r="A2259" s="103" t="str">
        <f t="shared" si="104"/>
        <v>2018_2_8_f4_1</v>
      </c>
      <c r="B2259" s="23" t="s">
        <v>78</v>
      </c>
      <c r="C2259" s="23">
        <v>8</v>
      </c>
      <c r="D2259" s="23" t="s">
        <v>43</v>
      </c>
      <c r="E2259" s="23">
        <v>3.3396847393036548E-2</v>
      </c>
      <c r="F2259" s="23">
        <v>0.29852485709336563</v>
      </c>
      <c r="G2259" s="23">
        <v>0.48049783474796409</v>
      </c>
      <c r="H2259" s="23">
        <v>0.16380599341763349</v>
      </c>
      <c r="I2259" s="23">
        <v>1.4543564870950979E-3</v>
      </c>
      <c r="J2259" s="23">
        <v>36.479999999999961</v>
      </c>
      <c r="K2259" s="23">
        <v>-20.313790607117582</v>
      </c>
      <c r="L2259" s="23"/>
    </row>
    <row r="2260" spans="1:12" x14ac:dyDescent="0.2">
      <c r="A2260" s="103" t="str">
        <f t="shared" si="104"/>
        <v>2018_2_8_f4_2</v>
      </c>
      <c r="B2260" s="23" t="s">
        <v>78</v>
      </c>
      <c r="C2260" s="23">
        <v>8</v>
      </c>
      <c r="D2260" s="23" t="s">
        <v>44</v>
      </c>
      <c r="E2260" s="23">
        <v>2.9047996510247656E-2</v>
      </c>
      <c r="F2260" s="23">
        <v>0.38520980364613744</v>
      </c>
      <c r="G2260" s="23">
        <v>0.24991658124140556</v>
      </c>
      <c r="H2260" s="23">
        <v>6.4443278913438443E-2</v>
      </c>
      <c r="I2260" s="23">
        <v>0</v>
      </c>
      <c r="J2260" s="23">
        <v>36.679999999999978</v>
      </c>
      <c r="K2260" s="23">
        <v>-51.99743821627424</v>
      </c>
      <c r="L2260" s="23"/>
    </row>
    <row r="2261" spans="1:12" x14ac:dyDescent="0.2">
      <c r="A2261" s="103" t="str">
        <f t="shared" si="104"/>
        <v>2018_2_8_f4_3</v>
      </c>
      <c r="B2261" s="23" t="s">
        <v>78</v>
      </c>
      <c r="C2261" s="23">
        <v>8</v>
      </c>
      <c r="D2261" s="23" t="s">
        <v>100</v>
      </c>
      <c r="E2261" s="23">
        <v>4.5350989481238195E-3</v>
      </c>
      <c r="F2261" s="23">
        <v>0.1004964296825432</v>
      </c>
      <c r="G2261" s="23">
        <v>0.21532711760595533</v>
      </c>
      <c r="H2261" s="23">
        <v>0.14554123802987912</v>
      </c>
      <c r="I2261" s="23">
        <v>7.2586365131446264E-4</v>
      </c>
      <c r="J2261" s="23">
        <v>34.599999999999966</v>
      </c>
      <c r="K2261" s="23">
        <v>8.0206327920654914</v>
      </c>
      <c r="L2261" s="23"/>
    </row>
    <row r="2262" spans="1:12" x14ac:dyDescent="0.2">
      <c r="A2262" s="103" t="str">
        <f t="shared" si="104"/>
        <v>2018_2_8_f4_4</v>
      </c>
      <c r="B2262" s="23" t="s">
        <v>78</v>
      </c>
      <c r="C2262" s="23">
        <v>8</v>
      </c>
      <c r="D2262" s="23" t="s">
        <v>102</v>
      </c>
      <c r="E2262" s="23">
        <v>2.566048947153415E-2</v>
      </c>
      <c r="F2262" s="23">
        <v>0.34494670776543973</v>
      </c>
      <c r="G2262" s="23">
        <v>5.4084004902142817E-2</v>
      </c>
      <c r="H2262" s="23">
        <v>3.0662903405503771E-2</v>
      </c>
      <c r="I2262" s="23">
        <v>3.3349426226464147E-4</v>
      </c>
      <c r="J2262" s="23">
        <v>35.399999999999977</v>
      </c>
      <c r="K2262" s="23">
        <v>-80.085083494291084</v>
      </c>
      <c r="L2262" s="23"/>
    </row>
    <row r="2263" spans="1:12" x14ac:dyDescent="0.2">
      <c r="A2263" s="103" t="str">
        <f t="shared" si="104"/>
        <v>2018_2_8_f60_1</v>
      </c>
      <c r="B2263" s="23" t="s">
        <v>78</v>
      </c>
      <c r="C2263" s="23">
        <v>8</v>
      </c>
      <c r="D2263" s="23" t="s">
        <v>109</v>
      </c>
      <c r="E2263" s="23">
        <v>4.5168718154661947E-2</v>
      </c>
      <c r="F2263" s="23">
        <v>0.24866356434927051</v>
      </c>
      <c r="G2263" s="23">
        <v>0.17131299103595499</v>
      </c>
      <c r="H2263" s="23">
        <v>2.8209802375018061E-2</v>
      </c>
      <c r="I2263" s="23">
        <v>3.6293182565723132E-4</v>
      </c>
      <c r="J2263" s="23">
        <v>36.799999999999955</v>
      </c>
      <c r="K2263" s="23">
        <v>-62.802111685420627</v>
      </c>
      <c r="L2263" s="23"/>
    </row>
    <row r="2264" spans="1:12" x14ac:dyDescent="0.2">
      <c r="A2264" s="103" t="str">
        <f t="shared" si="104"/>
        <v>2018_2_8_f61_1</v>
      </c>
      <c r="B2264" s="23" t="s">
        <v>78</v>
      </c>
      <c r="C2264" s="23">
        <v>8</v>
      </c>
      <c r="D2264" s="23" t="s">
        <v>110</v>
      </c>
      <c r="E2264" s="23">
        <v>5.6242433245441363E-2</v>
      </c>
      <c r="F2264" s="23">
        <v>0.30651316522449562</v>
      </c>
      <c r="G2264" s="23">
        <v>7.0984513685148604E-2</v>
      </c>
      <c r="H2264" s="23">
        <v>1.0004827867939243E-3</v>
      </c>
      <c r="I2264" s="23">
        <v>0</v>
      </c>
      <c r="J2264" s="23">
        <v>34.479999999999968</v>
      </c>
      <c r="K2264" s="23">
        <v>-96.14872726216575</v>
      </c>
      <c r="L2264" s="23"/>
    </row>
    <row r="2265" spans="1:12" x14ac:dyDescent="0.2">
      <c r="A2265" s="103" t="str">
        <f t="shared" si="104"/>
        <v>2018_2_8_f61_2</v>
      </c>
      <c r="B2265" s="23" t="s">
        <v>78</v>
      </c>
      <c r="C2265" s="23">
        <v>8</v>
      </c>
      <c r="D2265" s="23" t="s">
        <v>111</v>
      </c>
      <c r="E2265" s="23">
        <v>5.1320978943068279E-2</v>
      </c>
      <c r="F2265" s="23">
        <v>0.28844208415345157</v>
      </c>
      <c r="G2265" s="23">
        <v>9.0264047238830705E-2</v>
      </c>
      <c r="H2265" s="23">
        <v>5.0469788687934041E-3</v>
      </c>
      <c r="I2265" s="23">
        <v>0</v>
      </c>
      <c r="J2265" s="23">
        <v>34.51999999999996</v>
      </c>
      <c r="K2265" s="23">
        <v>-88.729040122097402</v>
      </c>
      <c r="L2265" s="23"/>
    </row>
    <row r="2266" spans="1:12" x14ac:dyDescent="0.2">
      <c r="A2266" s="103" t="str">
        <f t="shared" si="104"/>
        <v>2018_2_8_f9_1</v>
      </c>
      <c r="B2266" s="23" t="s">
        <v>78</v>
      </c>
      <c r="C2266" s="23">
        <v>8</v>
      </c>
      <c r="D2266" s="23" t="s">
        <v>4</v>
      </c>
      <c r="E2266" s="23">
        <v>0</v>
      </c>
      <c r="F2266" s="23">
        <v>0.38371418673133539</v>
      </c>
      <c r="G2266" s="23">
        <v>0.42003256539061079</v>
      </c>
      <c r="H2266" s="23">
        <v>0.17247878053005353</v>
      </c>
      <c r="I2266" s="23">
        <v>7.2717824354754897E-4</v>
      </c>
      <c r="J2266" s="23">
        <v>36.439999999999962</v>
      </c>
      <c r="K2266" s="23">
        <v>-21.472999396448365</v>
      </c>
      <c r="L2266" s="23"/>
    </row>
    <row r="2267" spans="1:12" x14ac:dyDescent="0.2">
      <c r="A2267" s="103" t="str">
        <f t="shared" si="104"/>
        <v>2018_2_8_f9_2</v>
      </c>
      <c r="B2267" s="23" t="s">
        <v>78</v>
      </c>
      <c r="C2267" s="23">
        <v>8</v>
      </c>
      <c r="D2267" s="23" t="s">
        <v>5</v>
      </c>
      <c r="E2267" s="23">
        <v>0</v>
      </c>
      <c r="F2267" s="23">
        <v>0.41440996698870763</v>
      </c>
      <c r="G2267" s="23">
        <v>0.24985990638993186</v>
      </c>
      <c r="H2267" s="23">
        <v>6.4347786932589288E-2</v>
      </c>
      <c r="I2267" s="23">
        <v>0</v>
      </c>
      <c r="J2267" s="23">
        <v>36.67999999999995</v>
      </c>
      <c r="K2267" s="23">
        <v>-48.044701511433225</v>
      </c>
      <c r="L2267" s="23"/>
    </row>
    <row r="2268" spans="1:12" x14ac:dyDescent="0.2">
      <c r="A2268" s="103" t="str">
        <f t="shared" si="104"/>
        <v>2018_2_8_f9_3</v>
      </c>
      <c r="B2268" s="23" t="s">
        <v>78</v>
      </c>
      <c r="C2268" s="23">
        <v>8</v>
      </c>
      <c r="D2268" s="23" t="s">
        <v>6</v>
      </c>
      <c r="E2268" s="23">
        <v>0</v>
      </c>
      <c r="F2268" s="23">
        <v>0.19645776041696258</v>
      </c>
      <c r="G2268" s="23">
        <v>0.19565717915183042</v>
      </c>
      <c r="H2268" s="23">
        <v>7.4147876523365741E-2</v>
      </c>
      <c r="I2268" s="23">
        <v>3.6293182565723132E-4</v>
      </c>
      <c r="J2268" s="23">
        <v>34.599999999999973</v>
      </c>
      <c r="K2268" s="23">
        <v>-26.056003292749342</v>
      </c>
      <c r="L2268" s="23"/>
    </row>
    <row r="2269" spans="1:12" x14ac:dyDescent="0.2">
      <c r="A2269" s="103" t="str">
        <f t="shared" si="104"/>
        <v>2018_2_8_f9_4</v>
      </c>
      <c r="B2269" s="23" t="s">
        <v>78</v>
      </c>
      <c r="C2269" s="23">
        <v>8</v>
      </c>
      <c r="D2269" s="23" t="s">
        <v>7</v>
      </c>
      <c r="E2269" s="23">
        <v>4.7274482861068806E-2</v>
      </c>
      <c r="F2269" s="23">
        <v>0.27329074906227935</v>
      </c>
      <c r="G2269" s="23">
        <v>0.10579344152709154</v>
      </c>
      <c r="H2269" s="23">
        <v>2.9328926356445205E-2</v>
      </c>
      <c r="I2269" s="23">
        <v>0</v>
      </c>
      <c r="J2269" s="23">
        <v>35.399999999999963</v>
      </c>
      <c r="K2269" s="23">
        <v>-74.28571428571432</v>
      </c>
      <c r="L2269" s="23"/>
    </row>
    <row r="2270" spans="1:12" x14ac:dyDescent="0.2">
      <c r="A2270" s="103" t="str">
        <f t="shared" si="104"/>
        <v>2018_2_8_InEI</v>
      </c>
      <c r="B2270" s="23" t="s">
        <v>78</v>
      </c>
      <c r="C2270" s="23">
        <v>8</v>
      </c>
      <c r="D2270" s="23" t="s">
        <v>107</v>
      </c>
      <c r="E2270" s="23">
        <v>0</v>
      </c>
      <c r="F2270" s="23">
        <v>2.2577495184460332E-2</v>
      </c>
      <c r="G2270" s="23">
        <v>1.6674045853786446E-2</v>
      </c>
      <c r="H2270" s="23">
        <v>5.7642821063545284E-3</v>
      </c>
      <c r="I2270" s="23">
        <v>1.6246640690119115E-5</v>
      </c>
      <c r="J2270" s="23">
        <v>36.553123762021919</v>
      </c>
      <c r="K2270" s="23">
        <v>-37.263931852864907</v>
      </c>
      <c r="L2270" s="23"/>
    </row>
    <row r="2271" spans="1:12" x14ac:dyDescent="0.2">
      <c r="A2271" s="103" t="str">
        <f t="shared" si="104"/>
        <v>2018_2_8_InIN</v>
      </c>
      <c r="B2271" s="23" t="s">
        <v>78</v>
      </c>
      <c r="C2271" s="23">
        <v>8</v>
      </c>
      <c r="D2271" s="23" t="s">
        <v>113</v>
      </c>
      <c r="E2271" s="23">
        <v>9.7533770839745436E-4</v>
      </c>
      <c r="F2271" s="23">
        <v>9.5564440915659275E-3</v>
      </c>
      <c r="G2271" s="23">
        <v>5.433756251670677E-3</v>
      </c>
      <c r="H2271" s="23">
        <v>1.829773607679772E-3</v>
      </c>
      <c r="I2271" s="23">
        <v>5.5761436919488294E-6</v>
      </c>
      <c r="J2271" s="23">
        <v>34.996801053799977</v>
      </c>
      <c r="K2271" s="23">
        <v>-54.3017501164463</v>
      </c>
      <c r="L2271" s="23"/>
    </row>
    <row r="2272" spans="1:12" x14ac:dyDescent="0.2">
      <c r="A2272" s="103" t="str">
        <f t="shared" si="104"/>
        <v>2018_2_8_lagE</v>
      </c>
      <c r="B2272" s="23" t="s">
        <v>78</v>
      </c>
      <c r="C2272" s="23">
        <v>8</v>
      </c>
      <c r="D2272" s="23" t="s">
        <v>226</v>
      </c>
      <c r="E2272" s="23">
        <v>1.9264732813603109E-3</v>
      </c>
      <c r="F2272" s="23">
        <v>1.9509362458370181E-2</v>
      </c>
      <c r="G2272" s="23">
        <v>1.7805524283128312E-2</v>
      </c>
      <c r="H2272" s="23">
        <v>5.7744631217425115E-3</v>
      </c>
      <c r="I2272" s="23">
        <v>3.2493281380238231E-5</v>
      </c>
      <c r="J2272" s="23">
        <v>36.574269801684935</v>
      </c>
      <c r="K2272" s="23">
        <v>-38.897922778933264</v>
      </c>
      <c r="L2272" s="23"/>
    </row>
    <row r="2273" spans="1:12" x14ac:dyDescent="0.2">
      <c r="A2273" s="103" t="str">
        <f t="shared" si="104"/>
        <v>2018_2_8_lagI</v>
      </c>
      <c r="B2273" s="23" t="s">
        <v>78</v>
      </c>
      <c r="C2273" s="23">
        <v>8</v>
      </c>
      <c r="D2273" s="23" t="s">
        <v>227</v>
      </c>
      <c r="E2273" s="23">
        <v>5.1759412271319433E-4</v>
      </c>
      <c r="F2273" s="23">
        <v>8.9934070436584832E-3</v>
      </c>
      <c r="G2273" s="23">
        <v>5.1371716618640248E-3</v>
      </c>
      <c r="H2273" s="23">
        <v>3.136271048815897E-3</v>
      </c>
      <c r="I2273" s="23">
        <v>1.6443925954183633E-5</v>
      </c>
      <c r="J2273" s="23">
        <v>34.996801053799985</v>
      </c>
      <c r="K2273" s="23">
        <v>-38.534237529446997</v>
      </c>
      <c r="L2273" s="23"/>
    </row>
    <row r="2274" spans="1:12" x14ac:dyDescent="0.2">
      <c r="A2274" s="103" t="str">
        <f t="shared" si="104"/>
        <v>2018_4_1_f12_3</v>
      </c>
      <c r="B2274" s="23" t="s">
        <v>127</v>
      </c>
      <c r="C2274" s="23">
        <v>1</v>
      </c>
      <c r="D2274" s="23" t="s">
        <v>3</v>
      </c>
      <c r="E2274" s="23">
        <v>0</v>
      </c>
      <c r="F2274" s="23">
        <v>0.51903818243567013</v>
      </c>
      <c r="G2274" s="23">
        <v>0.74911523470371078</v>
      </c>
      <c r="H2274" s="23">
        <v>0.10993180645109753</v>
      </c>
      <c r="I2274" s="23">
        <v>0</v>
      </c>
      <c r="J2274" s="23">
        <v>66.229999999999961</v>
      </c>
      <c r="K2274" s="23">
        <v>-29.686580262335472</v>
      </c>
      <c r="L2274" s="23"/>
    </row>
    <row r="2275" spans="1:12" x14ac:dyDescent="0.2">
      <c r="A2275" s="103" t="str">
        <f t="shared" si="104"/>
        <v>2018_4_1_f4_1</v>
      </c>
      <c r="B2275" s="23" t="s">
        <v>127</v>
      </c>
      <c r="C2275" s="23">
        <v>1</v>
      </c>
      <c r="D2275" s="23" t="s">
        <v>43</v>
      </c>
      <c r="E2275" s="23">
        <v>3.0971765113459206E-2</v>
      </c>
      <c r="F2275" s="23">
        <v>0.49721808418499913</v>
      </c>
      <c r="G2275" s="23">
        <v>0.53364974883076366</v>
      </c>
      <c r="H2275" s="23">
        <v>0.24117512558461804</v>
      </c>
      <c r="I2275" s="23">
        <v>1.7945608868872337E-3</v>
      </c>
      <c r="J2275" s="23">
        <v>62.94</v>
      </c>
      <c r="K2275" s="23">
        <v>-24.095273597760372</v>
      </c>
      <c r="L2275" s="23"/>
    </row>
    <row r="2276" spans="1:12" x14ac:dyDescent="0.2">
      <c r="A2276" s="103" t="str">
        <f t="shared" si="104"/>
        <v>2018_4_1_f4_2</v>
      </c>
      <c r="B2276" s="23" t="s">
        <v>127</v>
      </c>
      <c r="C2276" s="23">
        <v>1</v>
      </c>
      <c r="D2276" s="23" t="s">
        <v>44</v>
      </c>
      <c r="E2276" s="23">
        <v>2.669534767561637E-2</v>
      </c>
      <c r="F2276" s="23">
        <v>0.19240370388877684</v>
      </c>
      <c r="G2276" s="23">
        <v>0.85530611843352444</v>
      </c>
      <c r="H2276" s="23">
        <v>0.27559733570164957</v>
      </c>
      <c r="I2276" s="23">
        <v>6.1406625992902378E-2</v>
      </c>
      <c r="J2276" s="23">
        <v>62.669999999999959</v>
      </c>
      <c r="K2276" s="23">
        <v>10.813036774421136</v>
      </c>
      <c r="L2276" s="23"/>
    </row>
    <row r="2277" spans="1:12" x14ac:dyDescent="0.2">
      <c r="A2277" s="103" t="str">
        <f t="shared" si="104"/>
        <v>2018_4_1_f4_3</v>
      </c>
      <c r="B2277" s="23" t="s">
        <v>127</v>
      </c>
      <c r="C2277" s="23">
        <v>1</v>
      </c>
      <c r="D2277" s="23" t="s">
        <v>100</v>
      </c>
      <c r="E2277" s="23">
        <v>6.8585857541986171E-3</v>
      </c>
      <c r="F2277" s="23">
        <v>7.6671375949315987E-2</v>
      </c>
      <c r="G2277" s="23">
        <v>0.62417107674058492</v>
      </c>
      <c r="H2277" s="23">
        <v>0.52617859257525823</v>
      </c>
      <c r="I2277" s="23">
        <v>0.22412669850784078</v>
      </c>
      <c r="J2277" s="23">
        <v>66.95999999999998</v>
      </c>
      <c r="K2277" s="23">
        <v>60.633717716431576</v>
      </c>
      <c r="L2277" s="23"/>
    </row>
    <row r="2278" spans="1:12" x14ac:dyDescent="0.2">
      <c r="A2278" s="103" t="str">
        <f t="shared" si="104"/>
        <v>2018_4_1_f4_4</v>
      </c>
      <c r="B2278" s="23" t="s">
        <v>127</v>
      </c>
      <c r="C2278" s="23">
        <v>1</v>
      </c>
      <c r="D2278" s="23" t="s">
        <v>102</v>
      </c>
      <c r="E2278" s="23">
        <v>0.19335611096668773</v>
      </c>
      <c r="F2278" s="23">
        <v>0.89211089241281938</v>
      </c>
      <c r="G2278" s="23">
        <v>0.67343484235154216</v>
      </c>
      <c r="H2278" s="23">
        <v>0.27350428937497673</v>
      </c>
      <c r="I2278" s="23">
        <v>0.22163627585694656</v>
      </c>
      <c r="J2278" s="23">
        <v>54.59999999999998</v>
      </c>
      <c r="K2278" s="23">
        <v>-24.93503540677424</v>
      </c>
      <c r="L2278" s="23"/>
    </row>
    <row r="2279" spans="1:12" x14ac:dyDescent="0.2">
      <c r="A2279" s="103" t="str">
        <f t="shared" si="104"/>
        <v>2018_4_1_f60_1</v>
      </c>
      <c r="B2279" s="23" t="s">
        <v>127</v>
      </c>
      <c r="C2279" s="23">
        <v>1</v>
      </c>
      <c r="D2279" s="23" t="s">
        <v>109</v>
      </c>
      <c r="E2279" s="23">
        <v>0</v>
      </c>
      <c r="F2279" s="23">
        <v>0.28723676650882823</v>
      </c>
      <c r="G2279" s="23">
        <v>0.43338530968638223</v>
      </c>
      <c r="H2279" s="23">
        <v>9.3789773854690381E-2</v>
      </c>
      <c r="I2279" s="23">
        <v>0</v>
      </c>
      <c r="J2279" s="23">
        <v>30.339999999999986</v>
      </c>
      <c r="K2279" s="23">
        <v>-23.752968801016944</v>
      </c>
      <c r="L2279" s="23"/>
    </row>
    <row r="2280" spans="1:12" x14ac:dyDescent="0.2">
      <c r="A2280" s="103" t="str">
        <f t="shared" si="104"/>
        <v>2018_4_1_f61_1</v>
      </c>
      <c r="B2280" s="23" t="s">
        <v>127</v>
      </c>
      <c r="C2280" s="23">
        <v>1</v>
      </c>
      <c r="D2280" s="23" t="s">
        <v>110</v>
      </c>
      <c r="E2280" s="23">
        <v>0.25497864596873027</v>
      </c>
      <c r="F2280" s="23">
        <v>0.94090169718126693</v>
      </c>
      <c r="G2280" s="23">
        <v>0.2786396553645038</v>
      </c>
      <c r="H2280" s="23">
        <v>3.7739072306606754E-3</v>
      </c>
      <c r="I2280" s="23">
        <v>0</v>
      </c>
      <c r="J2280" s="23">
        <v>27.97999999999999</v>
      </c>
      <c r="K2280" s="23">
        <v>-97.888862036445772</v>
      </c>
      <c r="L2280" s="23"/>
    </row>
    <row r="2281" spans="1:12" x14ac:dyDescent="0.2">
      <c r="A2281" s="103" t="str">
        <f t="shared" si="104"/>
        <v>2018_4_1_f61_2</v>
      </c>
      <c r="B2281" s="23" t="s">
        <v>127</v>
      </c>
      <c r="C2281" s="23">
        <v>1</v>
      </c>
      <c r="D2281" s="23" t="s">
        <v>111</v>
      </c>
      <c r="E2281" s="23">
        <v>9.9409885988041749E-2</v>
      </c>
      <c r="F2281" s="23">
        <v>1.1452088981319855</v>
      </c>
      <c r="G2281" s="23">
        <v>0.28464700857874975</v>
      </c>
      <c r="H2281" s="23">
        <v>1.3208675307312364E-2</v>
      </c>
      <c r="I2281" s="23">
        <v>0</v>
      </c>
      <c r="J2281" s="23">
        <v>28.889999999999979</v>
      </c>
      <c r="K2281" s="23">
        <v>-86.278251109145927</v>
      </c>
      <c r="L2281" s="23"/>
    </row>
    <row r="2282" spans="1:12" x14ac:dyDescent="0.2">
      <c r="A2282" s="103" t="str">
        <f t="shared" si="104"/>
        <v>2018_4_1_f9_1</v>
      </c>
      <c r="B2282" s="23" t="s">
        <v>127</v>
      </c>
      <c r="C2282" s="23">
        <v>1</v>
      </c>
      <c r="D2282" s="23" t="s">
        <v>4</v>
      </c>
      <c r="E2282" s="23">
        <v>0</v>
      </c>
      <c r="F2282" s="23">
        <v>0.23250996015936254</v>
      </c>
      <c r="G2282" s="23">
        <v>0.81662220682487385</v>
      </c>
      <c r="H2282" s="23">
        <v>0.20499566949592929</v>
      </c>
      <c r="I2282" s="23">
        <v>1.7945608868872337E-3</v>
      </c>
      <c r="J2282" s="23">
        <v>59.769999999999975</v>
      </c>
      <c r="K2282" s="23">
        <v>-1.9049878352210379</v>
      </c>
      <c r="L2282" s="23"/>
    </row>
    <row r="2283" spans="1:12" x14ac:dyDescent="0.2">
      <c r="A2283" s="103" t="str">
        <f t="shared" si="104"/>
        <v>2018_4_1_f9_2</v>
      </c>
      <c r="B2283" s="23" t="s">
        <v>127</v>
      </c>
      <c r="C2283" s="23">
        <v>1</v>
      </c>
      <c r="D2283" s="23" t="s">
        <v>5</v>
      </c>
      <c r="E2283" s="23">
        <v>0</v>
      </c>
      <c r="F2283" s="23">
        <v>0.12539944964741506</v>
      </c>
      <c r="G2283" s="23">
        <v>0.86803135872175496</v>
      </c>
      <c r="H2283" s="23">
        <v>0.37550082041807387</v>
      </c>
      <c r="I2283" s="23">
        <v>1.3553727121753765E-2</v>
      </c>
      <c r="J2283" s="23">
        <v>60.479999999999968</v>
      </c>
      <c r="K2283" s="23">
        <v>20.051483643521038</v>
      </c>
      <c r="L2283" s="23"/>
    </row>
    <row r="2284" spans="1:12" x14ac:dyDescent="0.2">
      <c r="A2284" s="103" t="str">
        <f t="shared" si="104"/>
        <v>2018_4_1_f9_3</v>
      </c>
      <c r="B2284" s="23" t="s">
        <v>127</v>
      </c>
      <c r="C2284" s="23">
        <v>1</v>
      </c>
      <c r="D2284" s="23" t="s">
        <v>6</v>
      </c>
      <c r="E2284" s="23">
        <v>0</v>
      </c>
      <c r="F2284" s="23">
        <v>7.9916962219757193E-2</v>
      </c>
      <c r="G2284" s="23">
        <v>0.76320959406386568</v>
      </c>
      <c r="H2284" s="23">
        <v>0.5141952060967665</v>
      </c>
      <c r="I2284" s="23">
        <v>3.9402875247675849E-2</v>
      </c>
      <c r="J2284" s="23">
        <v>62.959999999999972</v>
      </c>
      <c r="K2284" s="23">
        <v>36.734799440760675</v>
      </c>
      <c r="L2284" s="23"/>
    </row>
    <row r="2285" spans="1:12" x14ac:dyDescent="0.2">
      <c r="A2285" s="103" t="str">
        <f t="shared" si="104"/>
        <v>2018_4_1_f9_4</v>
      </c>
      <c r="B2285" s="23" t="s">
        <v>127</v>
      </c>
      <c r="C2285" s="23">
        <v>1</v>
      </c>
      <c r="D2285" s="23" t="s">
        <v>7</v>
      </c>
      <c r="E2285" s="23">
        <v>2.3512459613027812E-2</v>
      </c>
      <c r="F2285" s="23">
        <v>0.69213466037805871</v>
      </c>
      <c r="G2285" s="23">
        <v>1.2209432911204359</v>
      </c>
      <c r="H2285" s="23">
        <v>0.24642923459724439</v>
      </c>
      <c r="I2285" s="23">
        <v>0</v>
      </c>
      <c r="J2285" s="23">
        <v>53.329999999999984</v>
      </c>
      <c r="K2285" s="23">
        <v>-22.571044927398898</v>
      </c>
      <c r="L2285" s="23"/>
    </row>
    <row r="2286" spans="1:12" x14ac:dyDescent="0.2">
      <c r="A2286" s="103" t="str">
        <f t="shared" si="104"/>
        <v>2018_4_1_InEI</v>
      </c>
      <c r="B2286" s="23" t="s">
        <v>127</v>
      </c>
      <c r="C2286" s="23">
        <v>1</v>
      </c>
      <c r="D2286" s="23" t="s">
        <v>107</v>
      </c>
      <c r="E2286" s="23">
        <v>0</v>
      </c>
      <c r="F2286" s="23">
        <v>6.9508514829290701E-3</v>
      </c>
      <c r="G2286" s="23">
        <v>4.1401648842634822E-2</v>
      </c>
      <c r="H2286" s="23">
        <v>1.4933604383442333E-2</v>
      </c>
      <c r="I2286" s="23">
        <v>2.03389026410704E-4</v>
      </c>
      <c r="J2286" s="23">
        <v>60.122567009592046</v>
      </c>
      <c r="K2286" s="23">
        <v>13.214046072404988</v>
      </c>
      <c r="L2286" s="23"/>
    </row>
    <row r="2287" spans="1:12" x14ac:dyDescent="0.2">
      <c r="A2287" s="103" t="str">
        <f t="shared" si="104"/>
        <v>2018_4_1_InIN</v>
      </c>
      <c r="B2287" s="23" t="s">
        <v>127</v>
      </c>
      <c r="C2287" s="23">
        <v>1</v>
      </c>
      <c r="D2287" s="23" t="s">
        <v>113</v>
      </c>
      <c r="E2287" s="23">
        <v>4.7598180399936816E-4</v>
      </c>
      <c r="F2287" s="23">
        <v>3.5856733742603085E-2</v>
      </c>
      <c r="G2287" s="23">
        <v>9.7432308729486897E-2</v>
      </c>
      <c r="H2287" s="23">
        <v>3.540470404063608E-2</v>
      </c>
      <c r="I2287" s="23">
        <v>1.9674646542032267E-3</v>
      </c>
      <c r="J2287" s="23">
        <v>58.781055489332466</v>
      </c>
      <c r="K2287" s="23">
        <v>1.4788930182293265</v>
      </c>
      <c r="L2287" s="23"/>
    </row>
    <row r="2288" spans="1:12" x14ac:dyDescent="0.2">
      <c r="A2288" s="103" t="str">
        <f t="shared" si="104"/>
        <v>2018_4_1_lagE</v>
      </c>
      <c r="B2288" s="23" t="s">
        <v>127</v>
      </c>
      <c r="C2288" s="23">
        <v>1</v>
      </c>
      <c r="D2288" s="23" t="s">
        <v>226</v>
      </c>
      <c r="E2288" s="23">
        <v>8.5014292746129745E-4</v>
      </c>
      <c r="F2288" s="23">
        <v>1.6358945941507518E-2</v>
      </c>
      <c r="G2288" s="23">
        <v>3.3408782451319403E-2</v>
      </c>
      <c r="H2288" s="23">
        <v>1.2334826312935839E-2</v>
      </c>
      <c r="I2288" s="23">
        <v>1.7199091157296411E-3</v>
      </c>
      <c r="J2288" s="23">
        <v>62.847358912419111</v>
      </c>
      <c r="K2288" s="23">
        <v>-3.5325423960461455</v>
      </c>
      <c r="L2288" s="23"/>
    </row>
    <row r="2289" spans="1:12" x14ac:dyDescent="0.2">
      <c r="A2289" s="103" t="str">
        <f t="shared" si="104"/>
        <v>2018_4_1_lagI</v>
      </c>
      <c r="B2289" s="23" t="s">
        <v>127</v>
      </c>
      <c r="C2289" s="23">
        <v>1</v>
      </c>
      <c r="D2289" s="23" t="s">
        <v>227</v>
      </c>
      <c r="E2289" s="23">
        <v>8.4241787665408959E-3</v>
      </c>
      <c r="F2289" s="23">
        <v>4.8583815506209937E-2</v>
      </c>
      <c r="G2289" s="23">
        <v>6.193575354873801E-2</v>
      </c>
      <c r="H2289" s="23">
        <v>3.7086363244097469E-2</v>
      </c>
      <c r="I2289" s="23">
        <v>2.0791263926536102E-2</v>
      </c>
      <c r="J2289" s="23">
        <v>62.434128908221211</v>
      </c>
      <c r="K2289" s="23">
        <v>7.4859264376083772</v>
      </c>
      <c r="L2289" s="23"/>
    </row>
    <row r="2290" spans="1:12" x14ac:dyDescent="0.2">
      <c r="A2290" s="103" t="str">
        <f t="shared" si="104"/>
        <v>2018_4_2_f12_3</v>
      </c>
      <c r="B2290" s="23" t="s">
        <v>127</v>
      </c>
      <c r="C2290" s="23">
        <v>2</v>
      </c>
      <c r="D2290" s="23" t="s">
        <v>3</v>
      </c>
      <c r="E2290" s="23">
        <v>0</v>
      </c>
      <c r="F2290" s="23">
        <v>6.5383116302176206E-2</v>
      </c>
      <c r="G2290" s="23">
        <v>3.5550962819841651E-2</v>
      </c>
      <c r="H2290" s="23">
        <v>5.50927785331916E-3</v>
      </c>
      <c r="I2290" s="23">
        <v>0</v>
      </c>
      <c r="J2290" s="23">
        <v>18.319999999999993</v>
      </c>
      <c r="K2290" s="23">
        <v>-56.249483434395863</v>
      </c>
      <c r="L2290" s="23"/>
    </row>
    <row r="2291" spans="1:12" x14ac:dyDescent="0.2">
      <c r="A2291" s="103" t="str">
        <f t="shared" si="104"/>
        <v>2018_4_2_f4_1</v>
      </c>
      <c r="B2291" s="23" t="s">
        <v>127</v>
      </c>
      <c r="C2291" s="23">
        <v>2</v>
      </c>
      <c r="D2291" s="23" t="s">
        <v>43</v>
      </c>
      <c r="E2291" s="23">
        <v>6.8248744153819501E-3</v>
      </c>
      <c r="F2291" s="23">
        <v>1.1889831976442057E-3</v>
      </c>
      <c r="G2291" s="23">
        <v>5.7470292742075157E-2</v>
      </c>
      <c r="H2291" s="23">
        <v>3.6598302442404279E-2</v>
      </c>
      <c r="I2291" s="23">
        <v>2.9724579941105142E-4</v>
      </c>
      <c r="J2291" s="23">
        <v>15.429999999999996</v>
      </c>
      <c r="K2291" s="23">
        <v>21.834467496167751</v>
      </c>
      <c r="L2291" s="23"/>
    </row>
    <row r="2292" spans="1:12" x14ac:dyDescent="0.2">
      <c r="A2292" s="103" t="str">
        <f t="shared" si="104"/>
        <v>2018_4_2_f4_2</v>
      </c>
      <c r="B2292" s="23" t="s">
        <v>127</v>
      </c>
      <c r="C2292" s="23">
        <v>2</v>
      </c>
      <c r="D2292" s="23" t="s">
        <v>44</v>
      </c>
      <c r="E2292" s="23">
        <v>0</v>
      </c>
      <c r="F2292" s="23">
        <v>3.4293371731031932E-2</v>
      </c>
      <c r="G2292" s="23">
        <v>6.7022264824699238E-2</v>
      </c>
      <c r="H2292" s="23">
        <v>1.8511216501422241E-2</v>
      </c>
      <c r="I2292" s="23">
        <v>2.6252714695288826E-4</v>
      </c>
      <c r="J2292" s="23">
        <v>16.029999999999994</v>
      </c>
      <c r="K2292" s="23">
        <v>-12.704787808691028</v>
      </c>
      <c r="L2292" s="23"/>
    </row>
    <row r="2293" spans="1:12" x14ac:dyDescent="0.2">
      <c r="A2293" s="103" t="str">
        <f t="shared" si="104"/>
        <v>2018_4_2_f4_3</v>
      </c>
      <c r="B2293" s="23" t="s">
        <v>127</v>
      </c>
      <c r="C2293" s="23">
        <v>2</v>
      </c>
      <c r="D2293" s="23" t="s">
        <v>100</v>
      </c>
      <c r="E2293" s="23">
        <v>0</v>
      </c>
      <c r="F2293" s="23">
        <v>1.1821986897338724E-2</v>
      </c>
      <c r="G2293" s="23">
        <v>4.5349378653742931E-2</v>
      </c>
      <c r="H2293" s="23">
        <v>4.5815651258709844E-2</v>
      </c>
      <c r="I2293" s="23">
        <v>2.6842581560985318E-3</v>
      </c>
      <c r="J2293" s="23">
        <v>18.13999999999999</v>
      </c>
      <c r="K2293" s="23">
        <v>37.249650566129752</v>
      </c>
      <c r="L2293" s="23"/>
    </row>
    <row r="2294" spans="1:12" x14ac:dyDescent="0.2">
      <c r="A2294" s="103" t="str">
        <f t="shared" si="104"/>
        <v>2018_4_2_f4_4</v>
      </c>
      <c r="B2294" s="23" t="s">
        <v>127</v>
      </c>
      <c r="C2294" s="23">
        <v>2</v>
      </c>
      <c r="D2294" s="23" t="s">
        <v>102</v>
      </c>
      <c r="E2294" s="23">
        <v>0</v>
      </c>
      <c r="F2294" s="23">
        <v>3.0371188769636407E-2</v>
      </c>
      <c r="G2294" s="23">
        <v>2.90180859360493E-2</v>
      </c>
      <c r="H2294" s="23">
        <v>2.0694841608794147E-3</v>
      </c>
      <c r="I2294" s="23">
        <v>0</v>
      </c>
      <c r="J2294" s="23">
        <v>15.899999999999993</v>
      </c>
      <c r="K2294" s="23">
        <v>-46.049912381412774</v>
      </c>
      <c r="L2294" s="23"/>
    </row>
    <row r="2295" spans="1:12" x14ac:dyDescent="0.2">
      <c r="A2295" s="103" t="str">
        <f t="shared" si="104"/>
        <v>2018_4_2_f60_1</v>
      </c>
      <c r="B2295" s="23" t="s">
        <v>127</v>
      </c>
      <c r="C2295" s="23">
        <v>2</v>
      </c>
      <c r="D2295" s="23" t="s">
        <v>109</v>
      </c>
      <c r="E2295" s="23">
        <v>0</v>
      </c>
      <c r="F2295" s="23">
        <v>3.4227234348180272E-2</v>
      </c>
      <c r="G2295" s="23">
        <v>3.1603939817286035E-2</v>
      </c>
      <c r="H2295" s="23">
        <v>9.1617672438613958E-3</v>
      </c>
      <c r="I2295" s="23">
        <v>0</v>
      </c>
      <c r="J2295" s="23">
        <v>13.059999999999999</v>
      </c>
      <c r="K2295" s="23">
        <v>-33.423768468429756</v>
      </c>
      <c r="L2295" s="23"/>
    </row>
    <row r="2296" spans="1:12" x14ac:dyDescent="0.2">
      <c r="A2296" s="103" t="str">
        <f t="shared" si="104"/>
        <v>2018_4_2_f61_1</v>
      </c>
      <c r="B2296" s="23" t="s">
        <v>127</v>
      </c>
      <c r="C2296" s="23">
        <v>2</v>
      </c>
      <c r="D2296" s="23" t="s">
        <v>110</v>
      </c>
      <c r="E2296" s="23">
        <v>1.3796561072529432E-4</v>
      </c>
      <c r="F2296" s="23">
        <v>2.7044973446726319E-2</v>
      </c>
      <c r="G2296" s="23">
        <v>1.7645671630705233E-2</v>
      </c>
      <c r="H2296" s="23">
        <v>2.7593122145058865E-4</v>
      </c>
      <c r="I2296" s="23">
        <v>0</v>
      </c>
      <c r="J2296" s="23">
        <v>11.819999999999997</v>
      </c>
      <c r="K2296" s="23">
        <v>-59.960643211777395</v>
      </c>
      <c r="L2296" s="23"/>
    </row>
    <row r="2297" spans="1:12" x14ac:dyDescent="0.2">
      <c r="A2297" s="103" t="str">
        <f t="shared" si="104"/>
        <v>2018_4_2_f61_2</v>
      </c>
      <c r="B2297" s="23" t="s">
        <v>127</v>
      </c>
      <c r="C2297" s="23">
        <v>2</v>
      </c>
      <c r="D2297" s="23" t="s">
        <v>111</v>
      </c>
      <c r="E2297" s="23">
        <v>1.3796561072529432E-4</v>
      </c>
      <c r="F2297" s="23">
        <v>2.9944293831470258E-2</v>
      </c>
      <c r="G2297" s="23">
        <v>1.391855758160954E-2</v>
      </c>
      <c r="H2297" s="23">
        <v>9.6575927507706037E-4</v>
      </c>
      <c r="I2297" s="23">
        <v>0</v>
      </c>
      <c r="J2297" s="23">
        <v>11.759999999999998</v>
      </c>
      <c r="K2297" s="23">
        <v>-65.058245892229579</v>
      </c>
      <c r="L2297" s="23"/>
    </row>
    <row r="2298" spans="1:12" x14ac:dyDescent="0.2">
      <c r="A2298" s="103" t="str">
        <f t="shared" si="104"/>
        <v>2018_4_2_f9_1</v>
      </c>
      <c r="B2298" s="23" t="s">
        <v>127</v>
      </c>
      <c r="C2298" s="23">
        <v>2</v>
      </c>
      <c r="D2298" s="23" t="s">
        <v>4</v>
      </c>
      <c r="E2298" s="23">
        <v>0</v>
      </c>
      <c r="F2298" s="23">
        <v>5.0051619608522419E-2</v>
      </c>
      <c r="G2298" s="23">
        <v>4.489693400311795E-2</v>
      </c>
      <c r="H2298" s="23">
        <v>7.1338991858652364E-3</v>
      </c>
      <c r="I2298" s="23">
        <v>2.9724579941105142E-4</v>
      </c>
      <c r="J2298" s="23">
        <v>15.429999999999996</v>
      </c>
      <c r="K2298" s="23">
        <v>-41.339473942453772</v>
      </c>
      <c r="L2298" s="23"/>
    </row>
    <row r="2299" spans="1:12" x14ac:dyDescent="0.2">
      <c r="A2299" s="103" t="str">
        <f t="shared" si="104"/>
        <v>2018_4_2_f9_2</v>
      </c>
      <c r="B2299" s="23" t="s">
        <v>127</v>
      </c>
      <c r="C2299" s="23">
        <v>2</v>
      </c>
      <c r="D2299" s="23" t="s">
        <v>5</v>
      </c>
      <c r="E2299" s="23">
        <v>0</v>
      </c>
      <c r="F2299" s="23">
        <v>4.2187501987080413E-2</v>
      </c>
      <c r="G2299" s="23">
        <v>7.2913862424920997E-2</v>
      </c>
      <c r="H2299" s="23">
        <v>3.9379072042933236E-3</v>
      </c>
      <c r="I2299" s="23">
        <v>0</v>
      </c>
      <c r="J2299" s="23">
        <v>15.789999999999994</v>
      </c>
      <c r="K2299" s="23">
        <v>-32.131912656588604</v>
      </c>
      <c r="L2299" s="23"/>
    </row>
    <row r="2300" spans="1:12" x14ac:dyDescent="0.2">
      <c r="A2300" s="103" t="str">
        <f t="shared" si="104"/>
        <v>2018_4_2_f9_3</v>
      </c>
      <c r="B2300" s="23" t="s">
        <v>127</v>
      </c>
      <c r="C2300" s="23">
        <v>2</v>
      </c>
      <c r="D2300" s="23" t="s">
        <v>6</v>
      </c>
      <c r="E2300" s="23">
        <v>3.9651138344251966E-3</v>
      </c>
      <c r="F2300" s="23">
        <v>1.0448570592939695E-2</v>
      </c>
      <c r="G2300" s="23">
        <v>7.5036433751699008E-2</v>
      </c>
      <c r="H2300" s="23">
        <v>1.5706435447194838E-2</v>
      </c>
      <c r="I2300" s="23">
        <v>5.1472133963132089E-4</v>
      </c>
      <c r="J2300" s="23">
        <v>18.139999999999993</v>
      </c>
      <c r="K2300" s="23">
        <v>-1.5547462031312969</v>
      </c>
      <c r="L2300" s="23"/>
    </row>
    <row r="2301" spans="1:12" x14ac:dyDescent="0.2">
      <c r="A2301" s="103" t="str">
        <f t="shared" si="104"/>
        <v>2018_4_2_f9_4</v>
      </c>
      <c r="B2301" s="23" t="s">
        <v>127</v>
      </c>
      <c r="C2301" s="23">
        <v>2</v>
      </c>
      <c r="D2301" s="23" t="s">
        <v>7</v>
      </c>
      <c r="E2301" s="23">
        <v>2.7593122145058865E-4</v>
      </c>
      <c r="F2301" s="23">
        <v>2.3439855906710716E-2</v>
      </c>
      <c r="G2301" s="23">
        <v>2.8466223493148132E-2</v>
      </c>
      <c r="H2301" s="23">
        <v>1.3796561072529432E-3</v>
      </c>
      <c r="I2301" s="23">
        <v>0</v>
      </c>
      <c r="J2301" s="23">
        <v>13.719999999999992</v>
      </c>
      <c r="K2301" s="23">
        <v>-42.216875656523975</v>
      </c>
      <c r="L2301" s="23"/>
    </row>
    <row r="2302" spans="1:12" x14ac:dyDescent="0.2">
      <c r="A2302" s="103" t="str">
        <f t="shared" si="104"/>
        <v>2018_4_2_InEI</v>
      </c>
      <c r="B2302" s="23" t="s">
        <v>127</v>
      </c>
      <c r="C2302" s="23">
        <v>2</v>
      </c>
      <c r="D2302" s="23" t="s">
        <v>107</v>
      </c>
      <c r="E2302" s="23">
        <v>0</v>
      </c>
      <c r="F2302" s="23">
        <v>7.9673566456699499E-4</v>
      </c>
      <c r="G2302" s="23">
        <v>9.8076808920477131E-4</v>
      </c>
      <c r="H2302" s="23">
        <v>7.9708173817149587E-5</v>
      </c>
      <c r="I2302" s="23">
        <v>2.1244497706903262E-6</v>
      </c>
      <c r="J2302" s="23">
        <v>15.576216755831707</v>
      </c>
      <c r="K2302" s="23">
        <v>-38.335107078400874</v>
      </c>
      <c r="L2302" s="23"/>
    </row>
    <row r="2303" spans="1:12" x14ac:dyDescent="0.2">
      <c r="A2303" s="103" t="str">
        <f t="shared" si="104"/>
        <v>2018_4_2_InIN</v>
      </c>
      <c r="B2303" s="23" t="s">
        <v>127</v>
      </c>
      <c r="C2303" s="23">
        <v>2</v>
      </c>
      <c r="D2303" s="23" t="s">
        <v>113</v>
      </c>
      <c r="E2303" s="23">
        <v>1.154499032258493E-5</v>
      </c>
      <c r="F2303" s="23">
        <v>2.2172337853669822E-4</v>
      </c>
      <c r="G2303" s="23">
        <v>6.1118990389143245E-4</v>
      </c>
      <c r="H2303" s="23">
        <v>1.0193858921500513E-4</v>
      </c>
      <c r="I2303" s="23">
        <v>2.6616375945817561E-6</v>
      </c>
      <c r="J2303" s="23">
        <v>16.418075179910581</v>
      </c>
      <c r="K2303" s="23">
        <v>-14.493468510257996</v>
      </c>
      <c r="L2303" s="23"/>
    </row>
    <row r="2304" spans="1:12" x14ac:dyDescent="0.2">
      <c r="A2304" s="103" t="str">
        <f t="shared" si="104"/>
        <v>2018_4_2_lagE</v>
      </c>
      <c r="B2304" s="23" t="s">
        <v>127</v>
      </c>
      <c r="C2304" s="23">
        <v>2</v>
      </c>
      <c r="D2304" s="23" t="s">
        <v>226</v>
      </c>
      <c r="E2304" s="23">
        <v>6.1102971411196639E-5</v>
      </c>
      <c r="F2304" s="23">
        <v>3.1378313902480278E-4</v>
      </c>
      <c r="G2304" s="23">
        <v>1.0059255167543207E-3</v>
      </c>
      <c r="H2304" s="23">
        <v>4.8214457626271224E-4</v>
      </c>
      <c r="I2304" s="23">
        <v>4.0392083920624426E-6</v>
      </c>
      <c r="J2304" s="23">
        <v>15.673694593052849</v>
      </c>
      <c r="K2304" s="23">
        <v>2.9048765120447388</v>
      </c>
      <c r="L2304" s="23"/>
    </row>
    <row r="2305" spans="1:12" x14ac:dyDescent="0.2">
      <c r="A2305" s="103" t="str">
        <f t="shared" si="104"/>
        <v>2018_4_2_lagI</v>
      </c>
      <c r="B2305" s="23" t="s">
        <v>127</v>
      </c>
      <c r="C2305" s="23">
        <v>2</v>
      </c>
      <c r="D2305" s="23" t="s">
        <v>227</v>
      </c>
      <c r="E2305" s="23">
        <v>0</v>
      </c>
      <c r="F2305" s="23">
        <v>2.6607292048587883E-4</v>
      </c>
      <c r="G2305" s="23">
        <v>4.2668517951326531E-4</v>
      </c>
      <c r="H2305" s="23">
        <v>2.9074161536092895E-4</v>
      </c>
      <c r="I2305" s="23">
        <v>1.4507063052349212E-5</v>
      </c>
      <c r="J2305" s="23">
        <v>17.146997571329166</v>
      </c>
      <c r="K2305" s="23">
        <v>5.3790036441580504</v>
      </c>
      <c r="L2305" s="23"/>
    </row>
    <row r="2306" spans="1:12" x14ac:dyDescent="0.2">
      <c r="A2306" s="103" t="str">
        <f t="shared" si="104"/>
        <v>2018_4_3_f12_3</v>
      </c>
      <c r="B2306" s="23" t="s">
        <v>127</v>
      </c>
      <c r="C2306" s="23">
        <v>3</v>
      </c>
      <c r="D2306" s="23" t="s">
        <v>3</v>
      </c>
      <c r="E2306" s="23">
        <v>1.1117260642692217E-2</v>
      </c>
      <c r="F2306" s="23">
        <v>2.9176704289915039</v>
      </c>
      <c r="G2306" s="23">
        <v>1.867648059702967</v>
      </c>
      <c r="H2306" s="23">
        <v>0.14188001480692666</v>
      </c>
      <c r="I2306" s="23">
        <v>0</v>
      </c>
      <c r="J2306" s="23">
        <v>226.41</v>
      </c>
      <c r="K2306" s="23">
        <v>-56.659498280481365</v>
      </c>
      <c r="L2306" s="23"/>
    </row>
    <row r="2307" spans="1:12" x14ac:dyDescent="0.2">
      <c r="A2307" s="103" t="str">
        <f t="shared" ref="A2307:A2370" si="105">CONCATENATE(B2307,"_",C2307,"_",D2307)</f>
        <v>2018_4_3_f4_1</v>
      </c>
      <c r="B2307" s="23" t="s">
        <v>127</v>
      </c>
      <c r="C2307" s="23">
        <v>3</v>
      </c>
      <c r="D2307" s="23" t="s">
        <v>43</v>
      </c>
      <c r="E2307" s="23">
        <v>0</v>
      </c>
      <c r="F2307" s="23">
        <v>0.10179109648363067</v>
      </c>
      <c r="G2307" s="23">
        <v>1.3082903169928972</v>
      </c>
      <c r="H2307" s="23">
        <v>1.4290646111207344</v>
      </c>
      <c r="I2307" s="23">
        <v>3.9695132513424554E-2</v>
      </c>
      <c r="J2307" s="23">
        <v>219.10999999999987</v>
      </c>
      <c r="K2307" s="23">
        <v>48.862153307400028</v>
      </c>
      <c r="L2307" s="23"/>
    </row>
    <row r="2308" spans="1:12" x14ac:dyDescent="0.2">
      <c r="A2308" s="103" t="str">
        <f t="shared" si="105"/>
        <v>2018_4_3_f4_2</v>
      </c>
      <c r="B2308" s="23" t="s">
        <v>127</v>
      </c>
      <c r="C2308" s="23">
        <v>3</v>
      </c>
      <c r="D2308" s="23" t="s">
        <v>44</v>
      </c>
      <c r="E2308" s="23">
        <v>0</v>
      </c>
      <c r="F2308" s="23">
        <v>0.27001786694585672</v>
      </c>
      <c r="G2308" s="23">
        <v>2.0000811652667809</v>
      </c>
      <c r="H2308" s="23">
        <v>1.0144937053497503</v>
      </c>
      <c r="I2308" s="23">
        <v>2.0800963609576451E-2</v>
      </c>
      <c r="J2308" s="23">
        <v>225.28999999999991</v>
      </c>
      <c r="K2308" s="23">
        <v>23.781668287935979</v>
      </c>
      <c r="L2308" s="23"/>
    </row>
    <row r="2309" spans="1:12" x14ac:dyDescent="0.2">
      <c r="A2309" s="103" t="str">
        <f t="shared" si="105"/>
        <v>2018_4_3_f4_3</v>
      </c>
      <c r="B2309" s="23" t="s">
        <v>127</v>
      </c>
      <c r="C2309" s="23">
        <v>3</v>
      </c>
      <c r="D2309" s="23" t="s">
        <v>100</v>
      </c>
      <c r="E2309" s="23">
        <v>3.815095172555185E-2</v>
      </c>
      <c r="F2309" s="23">
        <v>5.3661585753991312E-2</v>
      </c>
      <c r="G2309" s="23">
        <v>1.7631359652969727</v>
      </c>
      <c r="H2309" s="23">
        <v>2.5139218437186375</v>
      </c>
      <c r="I2309" s="23">
        <v>0.41596287512709434</v>
      </c>
      <c r="J2309" s="23">
        <v>219.72</v>
      </c>
      <c r="K2309" s="23">
        <v>67.20995185862337</v>
      </c>
      <c r="L2309" s="23"/>
    </row>
    <row r="2310" spans="1:12" x14ac:dyDescent="0.2">
      <c r="A2310" s="103" t="str">
        <f t="shared" si="105"/>
        <v>2018_4_3_f4_4</v>
      </c>
      <c r="B2310" s="23" t="s">
        <v>127</v>
      </c>
      <c r="C2310" s="23">
        <v>3</v>
      </c>
      <c r="D2310" s="23" t="s">
        <v>102</v>
      </c>
      <c r="E2310" s="23">
        <v>0.19560292643072008</v>
      </c>
      <c r="F2310" s="23">
        <v>1.2943378393434097</v>
      </c>
      <c r="G2310" s="23">
        <v>2.1966275485572111</v>
      </c>
      <c r="H2310" s="23">
        <v>0.28997196122850666</v>
      </c>
      <c r="I2310" s="23">
        <v>0</v>
      </c>
      <c r="J2310" s="23">
        <v>206.79999999999998</v>
      </c>
      <c r="K2310" s="23">
        <v>-35.095123757544847</v>
      </c>
      <c r="L2310" s="23"/>
    </row>
    <row r="2311" spans="1:12" x14ac:dyDescent="0.2">
      <c r="A2311" s="103" t="str">
        <f t="shared" si="105"/>
        <v>2018_4_3_f60_1</v>
      </c>
      <c r="B2311" s="23" t="s">
        <v>127</v>
      </c>
      <c r="C2311" s="23">
        <v>3</v>
      </c>
      <c r="D2311" s="23" t="s">
        <v>109</v>
      </c>
      <c r="E2311" s="23">
        <v>5.7369446050375035E-2</v>
      </c>
      <c r="F2311" s="23">
        <v>1.3595519942755547</v>
      </c>
      <c r="G2311" s="23">
        <v>1.6973991122994854</v>
      </c>
      <c r="H2311" s="23">
        <v>0.23763741997204066</v>
      </c>
      <c r="I2311" s="23">
        <v>0</v>
      </c>
      <c r="J2311" s="23">
        <v>156.57999999999993</v>
      </c>
      <c r="K2311" s="23">
        <v>-36.893465744917229</v>
      </c>
      <c r="L2311" s="23"/>
    </row>
    <row r="2312" spans="1:12" x14ac:dyDescent="0.2">
      <c r="A2312" s="103" t="str">
        <f t="shared" si="105"/>
        <v>2018_4_3_f61_1</v>
      </c>
      <c r="B2312" s="23" t="s">
        <v>127</v>
      </c>
      <c r="C2312" s="23">
        <v>3</v>
      </c>
      <c r="D2312" s="23" t="s">
        <v>110</v>
      </c>
      <c r="E2312" s="23">
        <v>0.18501894009730011</v>
      </c>
      <c r="F2312" s="23">
        <v>1.5900649905299524</v>
      </c>
      <c r="G2312" s="23">
        <v>1.1548451368514867</v>
      </c>
      <c r="H2312" s="23">
        <v>3.3056040405540902E-3</v>
      </c>
      <c r="I2312" s="23">
        <v>0</v>
      </c>
      <c r="J2312" s="23">
        <v>152.65999999999997</v>
      </c>
      <c r="K2312" s="23">
        <v>-66.711241541081975</v>
      </c>
      <c r="L2312" s="23"/>
    </row>
    <row r="2313" spans="1:12" x14ac:dyDescent="0.2">
      <c r="A2313" s="103" t="str">
        <f t="shared" si="105"/>
        <v>2018_4_3_f61_2</v>
      </c>
      <c r="B2313" s="23" t="s">
        <v>127</v>
      </c>
      <c r="C2313" s="23">
        <v>3</v>
      </c>
      <c r="D2313" s="23" t="s">
        <v>111</v>
      </c>
      <c r="E2313" s="23">
        <v>0.16856705165818694</v>
      </c>
      <c r="F2313" s="23">
        <v>1.4130489842908602</v>
      </c>
      <c r="G2313" s="23">
        <v>1.3383962194080286</v>
      </c>
      <c r="H2313" s="23">
        <v>1.156961414193932E-2</v>
      </c>
      <c r="I2313" s="23">
        <v>0</v>
      </c>
      <c r="J2313" s="23">
        <v>152.42999999999992</v>
      </c>
      <c r="K2313" s="23">
        <v>-59.306325078426369</v>
      </c>
      <c r="L2313" s="23"/>
    </row>
    <row r="2314" spans="1:12" x14ac:dyDescent="0.2">
      <c r="A2314" s="103" t="str">
        <f t="shared" si="105"/>
        <v>2018_4_3_f9_1</v>
      </c>
      <c r="B2314" s="23" t="s">
        <v>127</v>
      </c>
      <c r="C2314" s="23">
        <v>3</v>
      </c>
      <c r="D2314" s="23" t="s">
        <v>4</v>
      </c>
      <c r="E2314" s="23">
        <v>0</v>
      </c>
      <c r="F2314" s="23">
        <v>0.21854841503551006</v>
      </c>
      <c r="G2314" s="23">
        <v>1.7347098562272647</v>
      </c>
      <c r="H2314" s="23">
        <v>0.91471332063052102</v>
      </c>
      <c r="I2314" s="23">
        <v>3.0133379525376758E-2</v>
      </c>
      <c r="J2314" s="23">
        <v>218.98999999999984</v>
      </c>
      <c r="K2314" s="23">
        <v>26.10090635452304</v>
      </c>
      <c r="L2314" s="23"/>
    </row>
    <row r="2315" spans="1:12" x14ac:dyDescent="0.2">
      <c r="A2315" s="103" t="str">
        <f t="shared" si="105"/>
        <v>2018_4_3_f9_2</v>
      </c>
      <c r="B2315" s="23" t="s">
        <v>127</v>
      </c>
      <c r="C2315" s="23">
        <v>3</v>
      </c>
      <c r="D2315" s="23" t="s">
        <v>5</v>
      </c>
      <c r="E2315" s="23">
        <v>9.7760835827514492E-3</v>
      </c>
      <c r="F2315" s="23">
        <v>0.48892894654157298</v>
      </c>
      <c r="G2315" s="23">
        <v>2.2428217022066552</v>
      </c>
      <c r="H2315" s="23">
        <v>0.50277400545859985</v>
      </c>
      <c r="I2315" s="23">
        <v>1.6102682560191692E-2</v>
      </c>
      <c r="J2315" s="23">
        <v>221.48999999999995</v>
      </c>
      <c r="K2315" s="23">
        <v>0.81272939129307509</v>
      </c>
      <c r="L2315" s="23"/>
    </row>
    <row r="2316" spans="1:12" x14ac:dyDescent="0.2">
      <c r="A2316" s="103" t="str">
        <f t="shared" si="105"/>
        <v>2018_4_3_f9_3</v>
      </c>
      <c r="B2316" s="23" t="s">
        <v>127</v>
      </c>
      <c r="C2316" s="23">
        <v>3</v>
      </c>
      <c r="D2316" s="23" t="s">
        <v>6</v>
      </c>
      <c r="E2316" s="23">
        <v>0</v>
      </c>
      <c r="F2316" s="23">
        <v>0.52462914837188701</v>
      </c>
      <c r="G2316" s="23">
        <v>2.4546397725402498</v>
      </c>
      <c r="H2316" s="23">
        <v>1.752232844610925</v>
      </c>
      <c r="I2316" s="23">
        <v>7.3217258211467753E-2</v>
      </c>
      <c r="J2316" s="23">
        <v>219.71999999999994</v>
      </c>
      <c r="K2316" s="23">
        <v>28.597680860721482</v>
      </c>
      <c r="L2316" s="23"/>
    </row>
    <row r="2317" spans="1:12" x14ac:dyDescent="0.2">
      <c r="A2317" s="103" t="str">
        <f t="shared" si="105"/>
        <v>2018_4_3_f9_4</v>
      </c>
      <c r="B2317" s="23" t="s">
        <v>127</v>
      </c>
      <c r="C2317" s="23">
        <v>3</v>
      </c>
      <c r="D2317" s="23" t="s">
        <v>7</v>
      </c>
      <c r="E2317" s="23">
        <v>0.1373532142459242</v>
      </c>
      <c r="F2317" s="23">
        <v>1.5950404798157984</v>
      </c>
      <c r="G2317" s="23">
        <v>1.9237965610725301</v>
      </c>
      <c r="H2317" s="23">
        <v>0.21060831136034452</v>
      </c>
      <c r="I2317" s="23">
        <v>0</v>
      </c>
      <c r="J2317" s="23">
        <v>199.11</v>
      </c>
      <c r="K2317" s="23">
        <v>-42.90729316296855</v>
      </c>
      <c r="L2317" s="23"/>
    </row>
    <row r="2318" spans="1:12" x14ac:dyDescent="0.2">
      <c r="A2318" s="103" t="str">
        <f t="shared" si="105"/>
        <v>2018_4_3_InEI</v>
      </c>
      <c r="B2318" s="23" t="s">
        <v>127</v>
      </c>
      <c r="C2318" s="23">
        <v>3</v>
      </c>
      <c r="D2318" s="23" t="s">
        <v>107</v>
      </c>
      <c r="E2318" s="23">
        <v>8.8597201547811229E-5</v>
      </c>
      <c r="F2318" s="23">
        <v>1.1966996908133121E-2</v>
      </c>
      <c r="G2318" s="23">
        <v>7.4612256230217139E-2</v>
      </c>
      <c r="H2318" s="23">
        <v>2.4336462456780825E-2</v>
      </c>
      <c r="I2318" s="23">
        <v>7.7567852634100097E-4</v>
      </c>
      <c r="J2318" s="23">
        <v>220.33208736142652</v>
      </c>
      <c r="K2318" s="23">
        <v>12.295248939962772</v>
      </c>
      <c r="L2318" s="23"/>
    </row>
    <row r="2319" spans="1:12" x14ac:dyDescent="0.2">
      <c r="A2319" s="103" t="str">
        <f t="shared" si="105"/>
        <v>2018_4_3_InIN</v>
      </c>
      <c r="B2319" s="23" t="s">
        <v>127</v>
      </c>
      <c r="C2319" s="23">
        <v>3</v>
      </c>
      <c r="D2319" s="23" t="s">
        <v>113</v>
      </c>
      <c r="E2319" s="23">
        <v>4.4649500524200428E-3</v>
      </c>
      <c r="F2319" s="23">
        <v>7.0682210814280569E-2</v>
      </c>
      <c r="G2319" s="23">
        <v>0.13275988434239319</v>
      </c>
      <c r="H2319" s="23">
        <v>6.2451249753233129E-2</v>
      </c>
      <c r="I2319" s="23">
        <v>1.37762554778236E-3</v>
      </c>
      <c r="J2319" s="23">
        <v>212.30226882842251</v>
      </c>
      <c r="K2319" s="23">
        <v>-5.3013271279263492</v>
      </c>
      <c r="L2319" s="23"/>
    </row>
    <row r="2320" spans="1:12" x14ac:dyDescent="0.2">
      <c r="A2320" s="103" t="str">
        <f t="shared" si="105"/>
        <v>2018_4_3_lagE</v>
      </c>
      <c r="B2320" s="23" t="s">
        <v>127</v>
      </c>
      <c r="C2320" s="23">
        <v>3</v>
      </c>
      <c r="D2320" s="23" t="s">
        <v>226</v>
      </c>
      <c r="E2320" s="23">
        <v>0</v>
      </c>
      <c r="F2320" s="23">
        <v>6.3566328445073313E-3</v>
      </c>
      <c r="G2320" s="23">
        <v>6.1522611791942766E-2</v>
      </c>
      <c r="H2320" s="23">
        <v>4.2318348124711969E-2</v>
      </c>
      <c r="I2320" s="23">
        <v>1.4056870858539362E-3</v>
      </c>
      <c r="J2320" s="23">
        <v>222.30654251686502</v>
      </c>
      <c r="K2320" s="23">
        <v>34.741890655061439</v>
      </c>
      <c r="L2320" s="23"/>
    </row>
    <row r="2321" spans="1:12" x14ac:dyDescent="0.2">
      <c r="A2321" s="103" t="str">
        <f t="shared" si="105"/>
        <v>2018_4_3_lagI</v>
      </c>
      <c r="B2321" s="23" t="s">
        <v>127</v>
      </c>
      <c r="C2321" s="23">
        <v>3</v>
      </c>
      <c r="D2321" s="23" t="s">
        <v>227</v>
      </c>
      <c r="E2321" s="23">
        <v>7.6217355681084649E-3</v>
      </c>
      <c r="F2321" s="23">
        <v>4.3775700208597841E-2</v>
      </c>
      <c r="G2321" s="23">
        <v>0.12351440490802926</v>
      </c>
      <c r="H2321" s="23">
        <v>8.4312777304284631E-2</v>
      </c>
      <c r="I2321" s="23">
        <v>1.4191752638057066E-2</v>
      </c>
      <c r="J2321" s="23">
        <v>215.02165099039317</v>
      </c>
      <c r="K2321" s="23">
        <v>19.632003421183658</v>
      </c>
      <c r="L2321" s="23"/>
    </row>
    <row r="2322" spans="1:12" x14ac:dyDescent="0.2">
      <c r="A2322" s="103" t="str">
        <f t="shared" si="105"/>
        <v>2018_4_4_f12_3</v>
      </c>
      <c r="B2322" s="23" t="s">
        <v>127</v>
      </c>
      <c r="C2322" s="23">
        <v>4</v>
      </c>
      <c r="D2322" s="23" t="s">
        <v>3</v>
      </c>
      <c r="E2322" s="23">
        <v>0</v>
      </c>
      <c r="F2322" s="23">
        <v>0.52978776224434199</v>
      </c>
      <c r="G2322" s="23">
        <v>0.54929216109362011</v>
      </c>
      <c r="H2322" s="23">
        <v>2.9124115358110863E-2</v>
      </c>
      <c r="I2322" s="23">
        <v>3.1344987881094327E-2</v>
      </c>
      <c r="J2322" s="23">
        <v>50.549999999999955</v>
      </c>
      <c r="K2322" s="23">
        <v>-38.433947193967789</v>
      </c>
      <c r="L2322" s="23"/>
    </row>
    <row r="2323" spans="1:12" x14ac:dyDescent="0.2">
      <c r="A2323" s="103" t="str">
        <f t="shared" si="105"/>
        <v>2018_4_4_f4_1</v>
      </c>
      <c r="B2323" s="23" t="s">
        <v>127</v>
      </c>
      <c r="C2323" s="23">
        <v>4</v>
      </c>
      <c r="D2323" s="23" t="s">
        <v>43</v>
      </c>
      <c r="E2323" s="23">
        <v>0</v>
      </c>
      <c r="F2323" s="23">
        <v>5.8616317339338295E-2</v>
      </c>
      <c r="G2323" s="23">
        <v>0.35314879611986799</v>
      </c>
      <c r="H2323" s="23">
        <v>0.366429239563485</v>
      </c>
      <c r="I2323" s="23">
        <v>8.051273168196778E-4</v>
      </c>
      <c r="J2323" s="23">
        <v>48.909999999999968</v>
      </c>
      <c r="K2323" s="23">
        <v>39.720588353015366</v>
      </c>
      <c r="L2323" s="23"/>
    </row>
    <row r="2324" spans="1:12" x14ac:dyDescent="0.2">
      <c r="A2324" s="103" t="str">
        <f t="shared" si="105"/>
        <v>2018_4_4_f4_2</v>
      </c>
      <c r="B2324" s="23" t="s">
        <v>127</v>
      </c>
      <c r="C2324" s="23">
        <v>4</v>
      </c>
      <c r="D2324" s="23" t="s">
        <v>44</v>
      </c>
      <c r="E2324" s="23">
        <v>0</v>
      </c>
      <c r="F2324" s="23">
        <v>9.5858429804479145E-2</v>
      </c>
      <c r="G2324" s="23">
        <v>0.37480420768627509</v>
      </c>
      <c r="H2324" s="23">
        <v>0.36163053439935472</v>
      </c>
      <c r="I2324" s="23">
        <v>6.5005995283276227E-4</v>
      </c>
      <c r="J2324" s="23">
        <v>52.249999999999957</v>
      </c>
      <c r="K2324" s="23">
        <v>32.063676645721245</v>
      </c>
      <c r="L2324" s="23"/>
    </row>
    <row r="2325" spans="1:12" x14ac:dyDescent="0.2">
      <c r="A2325" s="103" t="str">
        <f t="shared" si="105"/>
        <v>2018_4_4_f4_3</v>
      </c>
      <c r="B2325" s="23" t="s">
        <v>127</v>
      </c>
      <c r="C2325" s="23">
        <v>4</v>
      </c>
      <c r="D2325" s="23" t="s">
        <v>100</v>
      </c>
      <c r="E2325" s="23">
        <v>0</v>
      </c>
      <c r="F2325" s="23">
        <v>1.6896234337164362E-2</v>
      </c>
      <c r="G2325" s="23">
        <v>0.38118313497355966</v>
      </c>
      <c r="H2325" s="23">
        <v>0.62964431626193695</v>
      </c>
      <c r="I2325" s="23">
        <v>0.12442467084561802</v>
      </c>
      <c r="J2325" s="23">
        <v>51.399999999999963</v>
      </c>
      <c r="K2325" s="23">
        <v>74.781812499779505</v>
      </c>
      <c r="L2325" s="23"/>
    </row>
    <row r="2326" spans="1:12" x14ac:dyDescent="0.2">
      <c r="A2326" s="103" t="str">
        <f t="shared" si="105"/>
        <v>2018_4_4_f4_4</v>
      </c>
      <c r="B2326" s="23" t="s">
        <v>127</v>
      </c>
      <c r="C2326" s="23">
        <v>4</v>
      </c>
      <c r="D2326" s="23" t="s">
        <v>102</v>
      </c>
      <c r="E2326" s="23">
        <v>3.3980762803134399E-3</v>
      </c>
      <c r="F2326" s="23">
        <v>0.41087013035243408</v>
      </c>
      <c r="G2326" s="23">
        <v>0.96211609165521539</v>
      </c>
      <c r="H2326" s="23">
        <v>0.10823708545326254</v>
      </c>
      <c r="I2326" s="23">
        <v>0</v>
      </c>
      <c r="J2326" s="23">
        <v>44.199999999999967</v>
      </c>
      <c r="K2326" s="23">
        <v>-20.842296955203558</v>
      </c>
      <c r="L2326" s="23"/>
    </row>
    <row r="2327" spans="1:12" x14ac:dyDescent="0.2">
      <c r="A2327" s="103" t="str">
        <f t="shared" si="105"/>
        <v>2018_4_4_f60_1</v>
      </c>
      <c r="B2327" s="23" t="s">
        <v>127</v>
      </c>
      <c r="C2327" s="23">
        <v>4</v>
      </c>
      <c r="D2327" s="23" t="s">
        <v>109</v>
      </c>
      <c r="E2327" s="23">
        <v>0</v>
      </c>
      <c r="F2327" s="23">
        <v>0.19199937952658108</v>
      </c>
      <c r="G2327" s="23">
        <v>0.51676769488320873</v>
      </c>
      <c r="H2327" s="23">
        <v>0.1240223565488177</v>
      </c>
      <c r="I2327" s="23">
        <v>3.1344987881094327E-2</v>
      </c>
      <c r="J2327" s="23">
        <v>36.499999999999979</v>
      </c>
      <c r="K2327" s="23">
        <v>-0.61183157392038601</v>
      </c>
      <c r="L2327" s="23"/>
    </row>
    <row r="2328" spans="1:12" x14ac:dyDescent="0.2">
      <c r="A2328" s="103" t="str">
        <f t="shared" si="105"/>
        <v>2018_4_4_f61_1</v>
      </c>
      <c r="B2328" s="23" t="s">
        <v>127</v>
      </c>
      <c r="C2328" s="23">
        <v>4</v>
      </c>
      <c r="D2328" s="23" t="s">
        <v>110</v>
      </c>
      <c r="E2328" s="23">
        <v>1.0769859249080849E-3</v>
      </c>
      <c r="F2328" s="23">
        <v>0.72579566977383236</v>
      </c>
      <c r="G2328" s="23">
        <v>0.48878077765811223</v>
      </c>
      <c r="H2328" s="23">
        <v>0.16093512088238573</v>
      </c>
      <c r="I2328" s="23">
        <v>0</v>
      </c>
      <c r="J2328" s="23">
        <v>34.299999999999969</v>
      </c>
      <c r="K2328" s="23">
        <v>-41.18983257525479</v>
      </c>
      <c r="L2328" s="23"/>
    </row>
    <row r="2329" spans="1:12" x14ac:dyDescent="0.2">
      <c r="A2329" s="103" t="str">
        <f t="shared" si="105"/>
        <v>2018_4_4_f61_2</v>
      </c>
      <c r="B2329" s="23" t="s">
        <v>127</v>
      </c>
      <c r="C2329" s="23">
        <v>4</v>
      </c>
      <c r="D2329" s="23" t="s">
        <v>111</v>
      </c>
      <c r="E2329" s="23">
        <v>1.9088647082853644E-2</v>
      </c>
      <c r="F2329" s="23">
        <v>0.4257808147955579</v>
      </c>
      <c r="G2329" s="23">
        <v>0.77496193411817094</v>
      </c>
      <c r="H2329" s="23">
        <v>0.15568017231774803</v>
      </c>
      <c r="I2329" s="23">
        <v>0</v>
      </c>
      <c r="J2329" s="23">
        <v>34.249999999999972</v>
      </c>
      <c r="K2329" s="23">
        <v>-22.411875242991037</v>
      </c>
      <c r="L2329" s="23"/>
    </row>
    <row r="2330" spans="1:12" x14ac:dyDescent="0.2">
      <c r="A2330" s="103" t="str">
        <f t="shared" si="105"/>
        <v>2018_4_4_f9_1</v>
      </c>
      <c r="B2330" s="23" t="s">
        <v>127</v>
      </c>
      <c r="C2330" s="23">
        <v>4</v>
      </c>
      <c r="D2330" s="23" t="s">
        <v>4</v>
      </c>
      <c r="E2330" s="23">
        <v>1.4931578035683353E-2</v>
      </c>
      <c r="F2330" s="23">
        <v>5.410427853802182E-2</v>
      </c>
      <c r="G2330" s="23">
        <v>0.47510826260176631</v>
      </c>
      <c r="H2330" s="23">
        <v>0.24121808418499896</v>
      </c>
      <c r="I2330" s="23">
        <v>8.051273168196778E-4</v>
      </c>
      <c r="J2330" s="23">
        <v>49.749999999999964</v>
      </c>
      <c r="K2330" s="23">
        <v>20.207009120105479</v>
      </c>
      <c r="L2330" s="23"/>
    </row>
    <row r="2331" spans="1:12" x14ac:dyDescent="0.2">
      <c r="A2331" s="103" t="str">
        <f t="shared" si="105"/>
        <v>2018_4_4_f9_2</v>
      </c>
      <c r="B2331" s="23" t="s">
        <v>127</v>
      </c>
      <c r="C2331" s="23">
        <v>4</v>
      </c>
      <c r="D2331" s="23" t="s">
        <v>5</v>
      </c>
      <c r="E2331" s="23">
        <v>7.9368672334594118E-3</v>
      </c>
      <c r="F2331" s="23">
        <v>0.14170513285030867</v>
      </c>
      <c r="G2331" s="23">
        <v>0.5230166558756475</v>
      </c>
      <c r="H2331" s="23">
        <v>0.18332408040576145</v>
      </c>
      <c r="I2331" s="23">
        <v>0</v>
      </c>
      <c r="J2331" s="23">
        <v>53.209999999999965</v>
      </c>
      <c r="K2331" s="23">
        <v>3.0076790097260355</v>
      </c>
      <c r="L2331" s="23"/>
    </row>
    <row r="2332" spans="1:12" x14ac:dyDescent="0.2">
      <c r="A2332" s="103" t="str">
        <f t="shared" si="105"/>
        <v>2018_4_4_f9_3</v>
      </c>
      <c r="B2332" s="23" t="s">
        <v>127</v>
      </c>
      <c r="C2332" s="23">
        <v>4</v>
      </c>
      <c r="D2332" s="23" t="s">
        <v>6</v>
      </c>
      <c r="E2332" s="23">
        <v>0</v>
      </c>
      <c r="F2332" s="23">
        <v>0.14727417632288906</v>
      </c>
      <c r="G2332" s="23">
        <v>0.42607542907995072</v>
      </c>
      <c r="H2332" s="23">
        <v>0.55312774584702384</v>
      </c>
      <c r="I2332" s="23">
        <v>1.726555094847843E-3</v>
      </c>
      <c r="J2332" s="23">
        <v>50.399999999999956</v>
      </c>
      <c r="K2332" s="23">
        <v>36.27949499305943</v>
      </c>
      <c r="L2332" s="23"/>
    </row>
    <row r="2333" spans="1:12" x14ac:dyDescent="0.2">
      <c r="A2333" s="103" t="str">
        <f t="shared" si="105"/>
        <v>2018_4_4_f9_4</v>
      </c>
      <c r="B2333" s="23" t="s">
        <v>127</v>
      </c>
      <c r="C2333" s="23">
        <v>4</v>
      </c>
      <c r="D2333" s="23" t="s">
        <v>7</v>
      </c>
      <c r="E2333" s="23">
        <v>0.10827422289894902</v>
      </c>
      <c r="F2333" s="23">
        <v>0.34992758198091123</v>
      </c>
      <c r="G2333" s="23">
        <v>1.0090206855572468</v>
      </c>
      <c r="H2333" s="23">
        <v>0.15891113009247224</v>
      </c>
      <c r="I2333" s="23">
        <v>0</v>
      </c>
      <c r="J2333" s="23">
        <v>45.049999999999976</v>
      </c>
      <c r="K2333" s="23">
        <v>-25.063432213744296</v>
      </c>
      <c r="L2333" s="23"/>
    </row>
    <row r="2334" spans="1:12" x14ac:dyDescent="0.2">
      <c r="A2334" s="103" t="str">
        <f t="shared" si="105"/>
        <v>2018_4_4_InEI</v>
      </c>
      <c r="B2334" s="23" t="s">
        <v>127</v>
      </c>
      <c r="C2334" s="23">
        <v>4</v>
      </c>
      <c r="D2334" s="23" t="s">
        <v>107</v>
      </c>
      <c r="E2334" s="23">
        <v>2.6148289451388907E-4</v>
      </c>
      <c r="F2334" s="23">
        <v>3.3130486078651444E-3</v>
      </c>
      <c r="G2334" s="23">
        <v>1.6952941623266833E-2</v>
      </c>
      <c r="H2334" s="23">
        <v>6.7239309566457526E-3</v>
      </c>
      <c r="I2334" s="23">
        <v>1.2469179720683245E-5</v>
      </c>
      <c r="J2334" s="23">
        <v>51.690847523333325</v>
      </c>
      <c r="K2334" s="23">
        <v>10.683936545629333</v>
      </c>
      <c r="L2334" s="23"/>
    </row>
    <row r="2335" spans="1:12" x14ac:dyDescent="0.2">
      <c r="A2335" s="103" t="str">
        <f t="shared" si="105"/>
        <v>2018_4_4_InIN</v>
      </c>
      <c r="B2335" s="23" t="s">
        <v>127</v>
      </c>
      <c r="C2335" s="23">
        <v>4</v>
      </c>
      <c r="D2335" s="23" t="s">
        <v>113</v>
      </c>
      <c r="E2335" s="23">
        <v>4.5245504577022073E-3</v>
      </c>
      <c r="F2335" s="23">
        <v>1.9262385591348657E-2</v>
      </c>
      <c r="G2335" s="23">
        <v>6.4413086946971981E-2</v>
      </c>
      <c r="H2335" s="23">
        <v>2.8862840688480169E-2</v>
      </c>
      <c r="I2335" s="23">
        <v>4.8532845327492021E-5</v>
      </c>
      <c r="J2335" s="23">
        <v>47.7011216264818</v>
      </c>
      <c r="K2335" s="23">
        <v>0.5536778585138934</v>
      </c>
      <c r="L2335" s="23"/>
    </row>
    <row r="2336" spans="1:12" x14ac:dyDescent="0.2">
      <c r="A2336" s="103" t="str">
        <f t="shared" si="105"/>
        <v>2018_4_4_lagE</v>
      </c>
      <c r="B2336" s="23" t="s">
        <v>127</v>
      </c>
      <c r="C2336" s="23">
        <v>4</v>
      </c>
      <c r="D2336" s="23" t="s">
        <v>226</v>
      </c>
      <c r="E2336" s="23">
        <v>0</v>
      </c>
      <c r="F2336" s="23">
        <v>2.5373393539611811E-3</v>
      </c>
      <c r="G2336" s="23">
        <v>1.230682914651202E-2</v>
      </c>
      <c r="H2336" s="23">
        <v>1.1910466024339122E-2</v>
      </c>
      <c r="I2336" s="23">
        <v>2.2672174995990865E-5</v>
      </c>
      <c r="J2336" s="23">
        <v>50.759762897065158</v>
      </c>
      <c r="K2336" s="23">
        <v>35.173332127675657</v>
      </c>
      <c r="L2336" s="23"/>
    </row>
    <row r="2337" spans="1:12" x14ac:dyDescent="0.2">
      <c r="A2337" s="103" t="str">
        <f t="shared" si="105"/>
        <v>2018_4_4_lagI</v>
      </c>
      <c r="B2337" s="23" t="s">
        <v>127</v>
      </c>
      <c r="C2337" s="23">
        <v>4</v>
      </c>
      <c r="D2337" s="23" t="s">
        <v>227</v>
      </c>
      <c r="E2337" s="23">
        <v>2.5647256125931235E-5</v>
      </c>
      <c r="F2337" s="23">
        <v>1.8541313294020253E-2</v>
      </c>
      <c r="G2337" s="23">
        <v>5.8410977053183703E-2</v>
      </c>
      <c r="H2337" s="23">
        <v>2.8472539928918156E-2</v>
      </c>
      <c r="I2337" s="23">
        <v>4.5139206062101882E-3</v>
      </c>
      <c r="J2337" s="23">
        <v>47.151926739787811</v>
      </c>
      <c r="K2337" s="23">
        <v>17.194449890281113</v>
      </c>
      <c r="L2337" s="23"/>
    </row>
    <row r="2338" spans="1:12" x14ac:dyDescent="0.2">
      <c r="A2338" s="103" t="str">
        <f t="shared" si="105"/>
        <v>2018_4_5_f12_3</v>
      </c>
      <c r="B2338" s="23" t="s">
        <v>127</v>
      </c>
      <c r="C2338" s="23">
        <v>5</v>
      </c>
      <c r="D2338" s="23" t="s">
        <v>3</v>
      </c>
      <c r="E2338" s="23">
        <v>5.3455966414126317E-2</v>
      </c>
      <c r="F2338" s="23">
        <v>2.5677506455318451</v>
      </c>
      <c r="G2338" s="23">
        <v>4.6037978814160576</v>
      </c>
      <c r="H2338" s="23">
        <v>0.46299624065846146</v>
      </c>
      <c r="I2338" s="23">
        <v>2.2514411991095568E-2</v>
      </c>
      <c r="J2338" s="23">
        <v>237.7999999999999</v>
      </c>
      <c r="K2338" s="23">
        <v>-28.099776379275777</v>
      </c>
      <c r="L2338" s="23"/>
    </row>
    <row r="2339" spans="1:12" x14ac:dyDescent="0.2">
      <c r="A2339" s="103" t="str">
        <f t="shared" si="105"/>
        <v>2018_4_5_f4_1</v>
      </c>
      <c r="B2339" s="23" t="s">
        <v>127</v>
      </c>
      <c r="C2339" s="23">
        <v>5</v>
      </c>
      <c r="D2339" s="23" t="s">
        <v>43</v>
      </c>
      <c r="E2339" s="23">
        <v>0</v>
      </c>
      <c r="F2339" s="23">
        <v>0.13967365321323402</v>
      </c>
      <c r="G2339" s="23">
        <v>0.88114048155205171</v>
      </c>
      <c r="H2339" s="23">
        <v>0.93299324441364939</v>
      </c>
      <c r="I2339" s="23">
        <v>5.8814134765286678E-2</v>
      </c>
      <c r="J2339" s="23">
        <v>227.29999999999981</v>
      </c>
      <c r="K2339" s="23">
        <v>45.261757087439882</v>
      </c>
      <c r="L2339" s="23"/>
    </row>
    <row r="2340" spans="1:12" x14ac:dyDescent="0.2">
      <c r="A2340" s="103" t="str">
        <f t="shared" si="105"/>
        <v>2018_4_5_f4_2</v>
      </c>
      <c r="B2340" s="23" t="s">
        <v>127</v>
      </c>
      <c r="C2340" s="23">
        <v>5</v>
      </c>
      <c r="D2340" s="23" t="s">
        <v>44</v>
      </c>
      <c r="E2340" s="23">
        <v>1.0867402827352117E-2</v>
      </c>
      <c r="F2340" s="23">
        <v>0.24131617453559226</v>
      </c>
      <c r="G2340" s="23">
        <v>1.9747264520025041</v>
      </c>
      <c r="H2340" s="23">
        <v>1.0122164573183963</v>
      </c>
      <c r="I2340" s="23">
        <v>6.1908785477480861E-2</v>
      </c>
      <c r="J2340" s="23">
        <v>234.79999999999984</v>
      </c>
      <c r="K2340" s="23">
        <v>26.445735234797507</v>
      </c>
      <c r="L2340" s="23"/>
    </row>
    <row r="2341" spans="1:12" x14ac:dyDescent="0.2">
      <c r="A2341" s="103" t="str">
        <f t="shared" si="105"/>
        <v>2018_4_5_f4_3</v>
      </c>
      <c r="B2341" s="23" t="s">
        <v>127</v>
      </c>
      <c r="C2341" s="23">
        <v>5</v>
      </c>
      <c r="D2341" s="23" t="s">
        <v>100</v>
      </c>
      <c r="E2341" s="23">
        <v>2.2514411991095568E-2</v>
      </c>
      <c r="F2341" s="23">
        <v>0.1372015471482142</v>
      </c>
      <c r="G2341" s="23">
        <v>1.9631626894748075</v>
      </c>
      <c r="H2341" s="23">
        <v>4.3872945747590846</v>
      </c>
      <c r="I2341" s="23">
        <v>0.86719354579707697</v>
      </c>
      <c r="J2341" s="23">
        <v>224.19999999999982</v>
      </c>
      <c r="K2341" s="23">
        <v>80.509096010294115</v>
      </c>
      <c r="L2341" s="23"/>
    </row>
    <row r="2342" spans="1:12" x14ac:dyDescent="0.2">
      <c r="A2342" s="103" t="str">
        <f t="shared" si="105"/>
        <v>2018_4_5_f4_4</v>
      </c>
      <c r="B2342" s="23" t="s">
        <v>127</v>
      </c>
      <c r="C2342" s="23">
        <v>5</v>
      </c>
      <c r="D2342" s="23" t="s">
        <v>102</v>
      </c>
      <c r="E2342" s="23">
        <v>0.36922048501504068</v>
      </c>
      <c r="F2342" s="23">
        <v>3.5559577747242566</v>
      </c>
      <c r="G2342" s="23">
        <v>8.985076317450881</v>
      </c>
      <c r="H2342" s="23">
        <v>3.1420832250157855</v>
      </c>
      <c r="I2342" s="23">
        <v>0.16645003156682883</v>
      </c>
      <c r="J2342" s="23">
        <v>194.39999999999986</v>
      </c>
      <c r="K2342" s="23">
        <v>-5.0522607793080851</v>
      </c>
      <c r="L2342" s="23"/>
    </row>
    <row r="2343" spans="1:12" x14ac:dyDescent="0.2">
      <c r="A2343" s="103" t="str">
        <f t="shared" si="105"/>
        <v>2018_4_5_f60_1</v>
      </c>
      <c r="B2343" s="23" t="s">
        <v>127</v>
      </c>
      <c r="C2343" s="23">
        <v>5</v>
      </c>
      <c r="D2343" s="23" t="s">
        <v>109</v>
      </c>
      <c r="E2343" s="23">
        <v>0</v>
      </c>
      <c r="F2343" s="23">
        <v>2.0034484065995946</v>
      </c>
      <c r="G2343" s="23">
        <v>3.3126596517562441</v>
      </c>
      <c r="H2343" s="23">
        <v>0.72738791016934279</v>
      </c>
      <c r="I2343" s="23">
        <v>7.5970378405221889E-2</v>
      </c>
      <c r="J2343" s="23">
        <v>178.59999999999991</v>
      </c>
      <c r="K2343" s="23">
        <v>-18.369571395448226</v>
      </c>
      <c r="L2343" s="23"/>
    </row>
    <row r="2344" spans="1:12" x14ac:dyDescent="0.2">
      <c r="A2344" s="103" t="str">
        <f t="shared" si="105"/>
        <v>2018_4_5_f61_1</v>
      </c>
      <c r="B2344" s="23" t="s">
        <v>127</v>
      </c>
      <c r="C2344" s="23">
        <v>5</v>
      </c>
      <c r="D2344" s="23" t="s">
        <v>110</v>
      </c>
      <c r="E2344" s="23">
        <v>0.38356760871987206</v>
      </c>
      <c r="F2344" s="23">
        <v>6.5583503546626067</v>
      </c>
      <c r="G2344" s="23">
        <v>6.8758783005904851</v>
      </c>
      <c r="H2344" s="23">
        <v>0.34157722731830498</v>
      </c>
      <c r="I2344" s="23">
        <v>1.1011252646043005E-2</v>
      </c>
      <c r="J2344" s="23">
        <v>157.79999999999995</v>
      </c>
      <c r="K2344" s="23">
        <v>-49.129829325703724</v>
      </c>
      <c r="L2344" s="23"/>
    </row>
    <row r="2345" spans="1:12" x14ac:dyDescent="0.2">
      <c r="A2345" s="103" t="str">
        <f t="shared" si="105"/>
        <v>2018_4_5_f61_2</v>
      </c>
      <c r="B2345" s="23" t="s">
        <v>127</v>
      </c>
      <c r="C2345" s="23">
        <v>5</v>
      </c>
      <c r="D2345" s="23" t="s">
        <v>111</v>
      </c>
      <c r="E2345" s="23">
        <v>0.40609146952872566</v>
      </c>
      <c r="F2345" s="23">
        <v>5.8665484457979034</v>
      </c>
      <c r="G2345" s="23">
        <v>7.5110288929327425</v>
      </c>
      <c r="H2345" s="23">
        <v>0.40638671222193329</v>
      </c>
      <c r="I2345" s="23">
        <v>0</v>
      </c>
      <c r="J2345" s="23">
        <v>159.6</v>
      </c>
      <c r="K2345" s="23">
        <v>-44.202396978505085</v>
      </c>
      <c r="L2345" s="23"/>
    </row>
    <row r="2346" spans="1:12" x14ac:dyDescent="0.2">
      <c r="A2346" s="103" t="str">
        <f t="shared" si="105"/>
        <v>2018_4_5_f9_1</v>
      </c>
      <c r="B2346" s="23" t="s">
        <v>127</v>
      </c>
      <c r="C2346" s="23">
        <v>5</v>
      </c>
      <c r="D2346" s="23" t="s">
        <v>4</v>
      </c>
      <c r="E2346" s="23">
        <v>9.319244760090075E-3</v>
      </c>
      <c r="F2346" s="23">
        <v>0.19064645764767016</v>
      </c>
      <c r="G2346" s="23">
        <v>1.1193123159535758</v>
      </c>
      <c r="H2346" s="23">
        <v>0.67254737571453305</v>
      </c>
      <c r="I2346" s="23">
        <v>1.2737571453317168E-2</v>
      </c>
      <c r="J2346" s="23">
        <v>227.79999999999981</v>
      </c>
      <c r="K2346" s="23">
        <v>24.381253163793478</v>
      </c>
      <c r="L2346" s="23"/>
    </row>
    <row r="2347" spans="1:12" x14ac:dyDescent="0.2">
      <c r="A2347" s="103" t="str">
        <f t="shared" si="105"/>
        <v>2018_4_5_f9_2</v>
      </c>
      <c r="B2347" s="23" t="s">
        <v>127</v>
      </c>
      <c r="C2347" s="23">
        <v>5</v>
      </c>
      <c r="D2347" s="23" t="s">
        <v>5</v>
      </c>
      <c r="E2347" s="23">
        <v>3.1808521758710413E-2</v>
      </c>
      <c r="F2347" s="23">
        <v>0.50974224542768709</v>
      </c>
      <c r="G2347" s="23">
        <v>2.2278784797999918</v>
      </c>
      <c r="H2347" s="23">
        <v>0.52092101766189003</v>
      </c>
      <c r="I2347" s="23">
        <v>1.8102162574774736E-2</v>
      </c>
      <c r="J2347" s="23">
        <v>234.4999999999998</v>
      </c>
      <c r="K2347" s="23">
        <v>-0.49068096007940326</v>
      </c>
      <c r="L2347" s="23"/>
    </row>
    <row r="2348" spans="1:12" x14ac:dyDescent="0.2">
      <c r="A2348" s="103" t="str">
        <f t="shared" si="105"/>
        <v>2018_4_5_f9_3</v>
      </c>
      <c r="B2348" s="23" t="s">
        <v>127</v>
      </c>
      <c r="C2348" s="23">
        <v>5</v>
      </c>
      <c r="D2348" s="23" t="s">
        <v>6</v>
      </c>
      <c r="E2348" s="23">
        <v>0</v>
      </c>
      <c r="F2348" s="23">
        <v>0.5575012752540528</v>
      </c>
      <c r="G2348" s="23">
        <v>3.8670185781033797</v>
      </c>
      <c r="H2348" s="23">
        <v>2.7032127344740418</v>
      </c>
      <c r="I2348" s="23">
        <v>0.2658796881351001</v>
      </c>
      <c r="J2348" s="23">
        <v>226.19999999999996</v>
      </c>
      <c r="K2348" s="23">
        <v>36.2132978516264</v>
      </c>
      <c r="L2348" s="23"/>
    </row>
    <row r="2349" spans="1:12" x14ac:dyDescent="0.2">
      <c r="A2349" s="103" t="str">
        <f t="shared" si="105"/>
        <v>2018_4_5_f9_4</v>
      </c>
      <c r="B2349" s="23" t="s">
        <v>127</v>
      </c>
      <c r="C2349" s="23">
        <v>5</v>
      </c>
      <c r="D2349" s="23" t="s">
        <v>7</v>
      </c>
      <c r="E2349" s="23">
        <v>0.26204738738069594</v>
      </c>
      <c r="F2349" s="23">
        <v>4.8670507297508117</v>
      </c>
      <c r="G2349" s="23">
        <v>8.7718962379767422</v>
      </c>
      <c r="H2349" s="23">
        <v>1.2764418613287771</v>
      </c>
      <c r="I2349" s="23">
        <v>0.16645003156682883</v>
      </c>
      <c r="J2349" s="23">
        <v>190.79999999999987</v>
      </c>
      <c r="K2349" s="23">
        <v>-24.646973517167186</v>
      </c>
      <c r="L2349" s="23"/>
    </row>
    <row r="2350" spans="1:12" x14ac:dyDescent="0.2">
      <c r="A2350" s="103" t="str">
        <f t="shared" si="105"/>
        <v>2018_4_5_InEI</v>
      </c>
      <c r="B2350" s="23" t="s">
        <v>127</v>
      </c>
      <c r="C2350" s="23">
        <v>5</v>
      </c>
      <c r="D2350" s="23" t="s">
        <v>107</v>
      </c>
      <c r="E2350" s="23">
        <v>4.9672915929771066E-4</v>
      </c>
      <c r="F2350" s="23">
        <v>8.4748124963466617E-3</v>
      </c>
      <c r="G2350" s="23">
        <v>4.0386543790770002E-2</v>
      </c>
      <c r="H2350" s="23">
        <v>1.442209712978856E-2</v>
      </c>
      <c r="I2350" s="23">
        <v>2.5939985790428348E-4</v>
      </c>
      <c r="J2350" s="23">
        <v>233.11928238282448</v>
      </c>
      <c r="K2350" s="23">
        <v>8.545692870945933</v>
      </c>
      <c r="L2350" s="23"/>
    </row>
    <row r="2351" spans="1:12" x14ac:dyDescent="0.2">
      <c r="A2351" s="103" t="str">
        <f t="shared" si="105"/>
        <v>2018_4_5_InIN</v>
      </c>
      <c r="B2351" s="23" t="s">
        <v>127</v>
      </c>
      <c r="C2351" s="23">
        <v>5</v>
      </c>
      <c r="D2351" s="23" t="s">
        <v>113</v>
      </c>
      <c r="E2351" s="23">
        <v>2.0577681082529321E-2</v>
      </c>
      <c r="F2351" s="23">
        <v>0.51348401729759874</v>
      </c>
      <c r="G2351" s="23">
        <v>1.1872635735051398</v>
      </c>
      <c r="H2351" s="23">
        <v>0.36332589014945121</v>
      </c>
      <c r="I2351" s="23">
        <v>3.8258884283359711E-2</v>
      </c>
      <c r="J2351" s="23">
        <v>204.88227453304145</v>
      </c>
      <c r="K2351" s="23">
        <v>-5.4074698523183091</v>
      </c>
      <c r="L2351" s="23"/>
    </row>
    <row r="2352" spans="1:12" x14ac:dyDescent="0.2">
      <c r="A2352" s="103" t="str">
        <f t="shared" si="105"/>
        <v>2018_4_5_lagE</v>
      </c>
      <c r="B2352" s="23" t="s">
        <v>127</v>
      </c>
      <c r="C2352" s="23">
        <v>5</v>
      </c>
      <c r="D2352" s="23" t="s">
        <v>226</v>
      </c>
      <c r="E2352" s="23">
        <v>1.0968821553326505E-4</v>
      </c>
      <c r="F2352" s="23">
        <v>4.7842924880969959E-3</v>
      </c>
      <c r="G2352" s="23">
        <v>3.4216472504850375E-2</v>
      </c>
      <c r="H2352" s="23">
        <v>2.3519944693712554E-2</v>
      </c>
      <c r="I2352" s="23">
        <v>1.4169635146778314E-3</v>
      </c>
      <c r="J2352" s="23">
        <v>233.21945402501279</v>
      </c>
      <c r="K2352" s="23">
        <v>33.335023225922825</v>
      </c>
      <c r="L2352" s="23"/>
    </row>
    <row r="2353" spans="1:12" x14ac:dyDescent="0.2">
      <c r="A2353" s="103" t="str">
        <f t="shared" si="105"/>
        <v>2018_4_5_lagI</v>
      </c>
      <c r="B2353" s="23" t="s">
        <v>127</v>
      </c>
      <c r="C2353" s="23">
        <v>5</v>
      </c>
      <c r="D2353" s="23" t="s">
        <v>227</v>
      </c>
      <c r="E2353" s="23">
        <v>3.7613636514594637E-2</v>
      </c>
      <c r="F2353" s="23">
        <v>0.35450788232790237</v>
      </c>
      <c r="G2353" s="23">
        <v>1.0216816441832857</v>
      </c>
      <c r="H2353" s="23">
        <v>0.70952160752929938</v>
      </c>
      <c r="I2353" s="23">
        <v>9.4995420184024196E-2</v>
      </c>
      <c r="J2353" s="23">
        <v>206.85033732756659</v>
      </c>
      <c r="K2353" s="23">
        <v>21.177163445631098</v>
      </c>
      <c r="L2353" s="23"/>
    </row>
    <row r="2354" spans="1:12" x14ac:dyDescent="0.2">
      <c r="A2354" s="103" t="str">
        <f t="shared" si="105"/>
        <v>2018_4_6_f12_3</v>
      </c>
      <c r="B2354" s="23" t="s">
        <v>127</v>
      </c>
      <c r="C2354" s="23">
        <v>6</v>
      </c>
      <c r="D2354" s="23" t="s">
        <v>3</v>
      </c>
      <c r="E2354" s="23">
        <v>6.3937460580106289E-3</v>
      </c>
      <c r="F2354" s="23">
        <v>0.55744427338877989</v>
      </c>
      <c r="G2354" s="23">
        <v>0.43582570004532806</v>
      </c>
      <c r="H2354" s="23">
        <v>3.9164054117040374E-2</v>
      </c>
      <c r="I2354" s="23">
        <v>0</v>
      </c>
      <c r="J2354" s="23">
        <v>99.639999999999915</v>
      </c>
      <c r="K2354" s="23">
        <v>-51.121824510206629</v>
      </c>
      <c r="L2354" s="23"/>
    </row>
    <row r="2355" spans="1:12" x14ac:dyDescent="0.2">
      <c r="A2355" s="103" t="str">
        <f t="shared" si="105"/>
        <v>2018_4_6_f4_1</v>
      </c>
      <c r="B2355" s="23" t="s">
        <v>127</v>
      </c>
      <c r="C2355" s="23">
        <v>6</v>
      </c>
      <c r="D2355" s="23" t="s">
        <v>43</v>
      </c>
      <c r="E2355" s="23">
        <v>0</v>
      </c>
      <c r="F2355" s="23">
        <v>2.5037935215659102E-2</v>
      </c>
      <c r="G2355" s="23">
        <v>0.47647600900744808</v>
      </c>
      <c r="H2355" s="23">
        <v>0.63423904382470087</v>
      </c>
      <c r="I2355" s="23">
        <v>9.6385934522778452E-2</v>
      </c>
      <c r="J2355" s="23">
        <v>93.909999999999897</v>
      </c>
      <c r="K2355" s="23">
        <v>65.087869798111612</v>
      </c>
      <c r="L2355" s="23"/>
    </row>
    <row r="2356" spans="1:12" x14ac:dyDescent="0.2">
      <c r="A2356" s="103" t="str">
        <f t="shared" si="105"/>
        <v>2018_4_6_f4_2</v>
      </c>
      <c r="B2356" s="23" t="s">
        <v>127</v>
      </c>
      <c r="C2356" s="23">
        <v>6</v>
      </c>
      <c r="D2356" s="23" t="s">
        <v>44</v>
      </c>
      <c r="E2356" s="23">
        <v>0</v>
      </c>
      <c r="F2356" s="23">
        <v>0.15126783681012981</v>
      </c>
      <c r="G2356" s="23">
        <v>0.63251291306814228</v>
      </c>
      <c r="H2356" s="23">
        <v>0.34909577892472721</v>
      </c>
      <c r="I2356" s="23">
        <v>2.0851905491012963E-2</v>
      </c>
      <c r="J2356" s="23">
        <v>99.059999999999889</v>
      </c>
      <c r="K2356" s="23">
        <v>20.76153676867618</v>
      </c>
      <c r="L2356" s="23"/>
    </row>
    <row r="2357" spans="1:12" x14ac:dyDescent="0.2">
      <c r="A2357" s="103" t="str">
        <f t="shared" si="105"/>
        <v>2018_4_6_f4_3</v>
      </c>
      <c r="B2357" s="23" t="s">
        <v>127</v>
      </c>
      <c r="C2357" s="23">
        <v>6</v>
      </c>
      <c r="D2357" s="23" t="s">
        <v>100</v>
      </c>
      <c r="E2357" s="23">
        <v>0</v>
      </c>
      <c r="F2357" s="23">
        <v>3.3628256202531147E-2</v>
      </c>
      <c r="G2357" s="23">
        <v>0.38573534597200282</v>
      </c>
      <c r="H2357" s="23">
        <v>0.47086379785246302</v>
      </c>
      <c r="I2357" s="23">
        <v>8.2529839125612764E-2</v>
      </c>
      <c r="J2357" s="23">
        <v>96.279999999999944</v>
      </c>
      <c r="K2357" s="23">
        <v>61.916292745950685</v>
      </c>
      <c r="L2357" s="23"/>
    </row>
    <row r="2358" spans="1:12" x14ac:dyDescent="0.2">
      <c r="A2358" s="103" t="str">
        <f t="shared" si="105"/>
        <v>2018_4_6_f4_4</v>
      </c>
      <c r="B2358" s="23" t="s">
        <v>127</v>
      </c>
      <c r="C2358" s="23">
        <v>6</v>
      </c>
      <c r="D2358" s="23" t="s">
        <v>102</v>
      </c>
      <c r="E2358" s="23">
        <v>2.4993500947004865E-2</v>
      </c>
      <c r="F2358" s="23">
        <v>0.15018234485832052</v>
      </c>
      <c r="G2358" s="23">
        <v>0.36334682660526579</v>
      </c>
      <c r="H2358" s="23">
        <v>7.1552716604151953E-2</v>
      </c>
      <c r="I2358" s="23">
        <v>0</v>
      </c>
      <c r="J2358" s="23">
        <v>84.79999999999994</v>
      </c>
      <c r="K2358" s="23">
        <v>-21.082087962258409</v>
      </c>
      <c r="L2358" s="23"/>
    </row>
    <row r="2359" spans="1:12" x14ac:dyDescent="0.2">
      <c r="A2359" s="103" t="str">
        <f t="shared" si="105"/>
        <v>2018_4_6_f60_1</v>
      </c>
      <c r="B2359" s="23" t="s">
        <v>127</v>
      </c>
      <c r="C2359" s="23">
        <v>6</v>
      </c>
      <c r="D2359" s="23" t="s">
        <v>109</v>
      </c>
      <c r="E2359" s="23">
        <v>0</v>
      </c>
      <c r="F2359" s="23">
        <v>0.26738540382000864</v>
      </c>
      <c r="G2359" s="23">
        <v>0.40648973845639125</v>
      </c>
      <c r="H2359" s="23">
        <v>4.0715708752440176E-2</v>
      </c>
      <c r="I2359" s="23">
        <v>0</v>
      </c>
      <c r="J2359" s="23">
        <v>65.119999999999962</v>
      </c>
      <c r="K2359" s="23">
        <v>-31.72020670866668</v>
      </c>
      <c r="L2359" s="23"/>
    </row>
    <row r="2360" spans="1:12" x14ac:dyDescent="0.2">
      <c r="A2360" s="103" t="str">
        <f t="shared" si="105"/>
        <v>2018_4_6_f61_1</v>
      </c>
      <c r="B2360" s="23" t="s">
        <v>127</v>
      </c>
      <c r="C2360" s="23">
        <v>6</v>
      </c>
      <c r="D2360" s="23" t="s">
        <v>110</v>
      </c>
      <c r="E2360" s="23">
        <v>9.091246704051694E-4</v>
      </c>
      <c r="F2360" s="23">
        <v>0.22391205852861423</v>
      </c>
      <c r="G2360" s="23">
        <v>0.1933613102090837</v>
      </c>
      <c r="H2360" s="23">
        <v>9.2695064433468278E-4</v>
      </c>
      <c r="I2360" s="23">
        <v>0</v>
      </c>
      <c r="J2360" s="23">
        <v>56.639999999999951</v>
      </c>
      <c r="K2360" s="23">
        <v>-53.638342064409109</v>
      </c>
      <c r="L2360" s="23"/>
    </row>
    <row r="2361" spans="1:12" x14ac:dyDescent="0.2">
      <c r="A2361" s="103" t="str">
        <f t="shared" si="105"/>
        <v>2018_4_6_f61_2</v>
      </c>
      <c r="B2361" s="23" t="s">
        <v>127</v>
      </c>
      <c r="C2361" s="23">
        <v>6</v>
      </c>
      <c r="D2361" s="23" t="s">
        <v>111</v>
      </c>
      <c r="E2361" s="23">
        <v>4.7528502989564372E-3</v>
      </c>
      <c r="F2361" s="23">
        <v>0.21344078434285269</v>
      </c>
      <c r="G2361" s="23">
        <v>0.1972080068332899</v>
      </c>
      <c r="H2361" s="23">
        <v>3.2443272551713901E-3</v>
      </c>
      <c r="I2361" s="23">
        <v>0</v>
      </c>
      <c r="J2361" s="23">
        <v>56.519999999999953</v>
      </c>
      <c r="K2361" s="23">
        <v>-52.479224475023223</v>
      </c>
      <c r="L2361" s="23"/>
    </row>
    <row r="2362" spans="1:12" x14ac:dyDescent="0.2">
      <c r="A2362" s="103" t="str">
        <f t="shared" si="105"/>
        <v>2018_4_6_f9_1</v>
      </c>
      <c r="B2362" s="23" t="s">
        <v>127</v>
      </c>
      <c r="C2362" s="23">
        <v>6</v>
      </c>
      <c r="D2362" s="23" t="s">
        <v>4</v>
      </c>
      <c r="E2362" s="23">
        <v>0</v>
      </c>
      <c r="F2362" s="23">
        <v>4.2492291702754197E-2</v>
      </c>
      <c r="G2362" s="23">
        <v>0.72013857613026078</v>
      </c>
      <c r="H2362" s="23">
        <v>0.41601662913563114</v>
      </c>
      <c r="I2362" s="23">
        <v>2.7409665685085741E-2</v>
      </c>
      <c r="J2362" s="23">
        <v>92.859999999999928</v>
      </c>
      <c r="K2362" s="23">
        <v>35.516033739275521</v>
      </c>
      <c r="L2362" s="23"/>
    </row>
    <row r="2363" spans="1:12" x14ac:dyDescent="0.2">
      <c r="A2363" s="103" t="str">
        <f t="shared" si="105"/>
        <v>2018_4_6_f9_2</v>
      </c>
      <c r="B2363" s="23" t="s">
        <v>127</v>
      </c>
      <c r="C2363" s="23">
        <v>6</v>
      </c>
      <c r="D2363" s="23" t="s">
        <v>5</v>
      </c>
      <c r="E2363" s="23">
        <v>1.4469519494845236E-2</v>
      </c>
      <c r="F2363" s="23">
        <v>0.19231716150951964</v>
      </c>
      <c r="G2363" s="23">
        <v>0.72667163222816356</v>
      </c>
      <c r="H2363" s="23">
        <v>0.17501288303980084</v>
      </c>
      <c r="I2363" s="23">
        <v>9.8905576293878833E-3</v>
      </c>
      <c r="J2363" s="23">
        <v>96.62999999999991</v>
      </c>
      <c r="K2363" s="23">
        <v>-2.3661576505377369</v>
      </c>
      <c r="L2363" s="23"/>
    </row>
    <row r="2364" spans="1:12" x14ac:dyDescent="0.2">
      <c r="A2364" s="103" t="str">
        <f t="shared" si="105"/>
        <v>2018_4_6_f9_3</v>
      </c>
      <c r="B2364" s="23" t="s">
        <v>127</v>
      </c>
      <c r="C2364" s="23">
        <v>6</v>
      </c>
      <c r="D2364" s="23" t="s">
        <v>6</v>
      </c>
      <c r="E2364" s="23">
        <v>0</v>
      </c>
      <c r="F2364" s="23">
        <v>7.0738727245498983E-2</v>
      </c>
      <c r="G2364" s="23">
        <v>0.57099998353151382</v>
      </c>
      <c r="H2364" s="23">
        <v>0.27821596421276179</v>
      </c>
      <c r="I2364" s="23">
        <v>2.2825265710669219E-2</v>
      </c>
      <c r="J2364" s="23">
        <v>94.27999999999993</v>
      </c>
      <c r="K2364" s="23">
        <v>26.849082957846822</v>
      </c>
      <c r="L2364" s="23"/>
    </row>
    <row r="2365" spans="1:12" x14ac:dyDescent="0.2">
      <c r="A2365" s="103" t="str">
        <f t="shared" si="105"/>
        <v>2018_4_6_f9_4</v>
      </c>
      <c r="B2365" s="23" t="s">
        <v>127</v>
      </c>
      <c r="C2365" s="23">
        <v>6</v>
      </c>
      <c r="D2365" s="23" t="s">
        <v>7</v>
      </c>
      <c r="E2365" s="23">
        <v>2.8947153414788131E-2</v>
      </c>
      <c r="F2365" s="23">
        <v>0.19862517176068611</v>
      </c>
      <c r="G2365" s="23">
        <v>0.2918602146544359</v>
      </c>
      <c r="H2365" s="23">
        <v>2.7585694655921568E-2</v>
      </c>
      <c r="I2365" s="23">
        <v>0</v>
      </c>
      <c r="J2365" s="23">
        <v>80.439999999999927</v>
      </c>
      <c r="K2365" s="23">
        <v>-41.851216193830631</v>
      </c>
      <c r="L2365" s="23"/>
    </row>
    <row r="2366" spans="1:12" x14ac:dyDescent="0.2">
      <c r="A2366" s="103" t="str">
        <f t="shared" si="105"/>
        <v>2018_4_6_InEI</v>
      </c>
      <c r="B2366" s="23" t="s">
        <v>127</v>
      </c>
      <c r="C2366" s="23">
        <v>6</v>
      </c>
      <c r="D2366" s="23" t="s">
        <v>107</v>
      </c>
      <c r="E2366" s="23">
        <v>1.7035150530648457E-4</v>
      </c>
      <c r="F2366" s="23">
        <v>4.0183942493513362E-3</v>
      </c>
      <c r="G2366" s="23">
        <v>2.538837557036341E-2</v>
      </c>
      <c r="H2366" s="23">
        <v>1.0059205312803703E-2</v>
      </c>
      <c r="I2366" s="23">
        <v>3.2829427449229822E-4</v>
      </c>
      <c r="J2366" s="23">
        <v>94.593975800653936</v>
      </c>
      <c r="K2366" s="23">
        <v>15.905809830576519</v>
      </c>
      <c r="L2366" s="23"/>
    </row>
    <row r="2367" spans="1:12" x14ac:dyDescent="0.2">
      <c r="A2367" s="103" t="str">
        <f t="shared" si="105"/>
        <v>2018_4_6_InIN</v>
      </c>
      <c r="B2367" s="23" t="s">
        <v>127</v>
      </c>
      <c r="C2367" s="23">
        <v>6</v>
      </c>
      <c r="D2367" s="23" t="s">
        <v>113</v>
      </c>
      <c r="E2367" s="23">
        <v>4.4602183928836353E-4</v>
      </c>
      <c r="F2367" s="23">
        <v>3.8336825059355028E-3</v>
      </c>
      <c r="G2367" s="23">
        <v>1.276856292086438E-2</v>
      </c>
      <c r="H2367" s="23">
        <v>3.9971683891098109E-3</v>
      </c>
      <c r="I2367" s="23">
        <v>1.3186559528859283E-4</v>
      </c>
      <c r="J2367" s="23">
        <v>89.560097891639046</v>
      </c>
      <c r="K2367" s="23">
        <v>-2.1949284251436501</v>
      </c>
      <c r="L2367" s="23"/>
    </row>
    <row r="2368" spans="1:12" x14ac:dyDescent="0.2">
      <c r="A2368" s="103" t="str">
        <f t="shared" si="105"/>
        <v>2018_4_6_lagE</v>
      </c>
      <c r="B2368" s="23" t="s">
        <v>127</v>
      </c>
      <c r="C2368" s="23">
        <v>6</v>
      </c>
      <c r="D2368" s="23" t="s">
        <v>226</v>
      </c>
      <c r="E2368" s="23">
        <v>0</v>
      </c>
      <c r="F2368" s="23">
        <v>3.1592795772225715E-3</v>
      </c>
      <c r="G2368" s="23">
        <v>2.0271047017676205E-2</v>
      </c>
      <c r="H2368" s="23">
        <v>1.6014338616279305E-2</v>
      </c>
      <c r="I2368" s="23">
        <v>1.8216038511142184E-3</v>
      </c>
      <c r="J2368" s="23">
        <v>96.359585324361262</v>
      </c>
      <c r="K2368" s="23">
        <v>39.980029976494095</v>
      </c>
      <c r="L2368" s="23"/>
    </row>
    <row r="2369" spans="1:12" x14ac:dyDescent="0.2">
      <c r="A2369" s="103" t="str">
        <f t="shared" si="105"/>
        <v>2018_4_6_lagI</v>
      </c>
      <c r="B2369" s="23" t="s">
        <v>127</v>
      </c>
      <c r="C2369" s="23">
        <v>6</v>
      </c>
      <c r="D2369" s="23" t="s">
        <v>227</v>
      </c>
      <c r="E2369" s="23">
        <v>4.1391397546876178E-4</v>
      </c>
      <c r="F2369" s="23">
        <v>2.7895560708697596E-3</v>
      </c>
      <c r="G2369" s="23">
        <v>1.1348856305939273E-2</v>
      </c>
      <c r="H2369" s="23">
        <v>7.4892847628426941E-3</v>
      </c>
      <c r="I2369" s="23">
        <v>8.0353111597832331E-4</v>
      </c>
      <c r="J2369" s="23">
        <v>92.239851926049326</v>
      </c>
      <c r="K2369" s="23">
        <v>23.983054767475302</v>
      </c>
      <c r="L2369" s="23"/>
    </row>
    <row r="2370" spans="1:12" x14ac:dyDescent="0.2">
      <c r="A2370" s="103" t="str">
        <f t="shared" si="105"/>
        <v>2018_4_7_f12_3</v>
      </c>
      <c r="B2370" s="23" t="s">
        <v>127</v>
      </c>
      <c r="C2370" s="23">
        <v>7</v>
      </c>
      <c r="D2370" s="23" t="s">
        <v>3</v>
      </c>
      <c r="E2370" s="23">
        <v>0</v>
      </c>
      <c r="F2370" s="23">
        <v>0.16282334013175925</v>
      </c>
      <c r="G2370" s="23">
        <v>7.5936364052716407E-2</v>
      </c>
      <c r="H2370" s="23">
        <v>2.2867319302620769E-2</v>
      </c>
      <c r="I2370" s="23">
        <v>0</v>
      </c>
      <c r="J2370" s="23">
        <v>72.589999999999947</v>
      </c>
      <c r="K2370" s="23">
        <v>-53.494481939875449</v>
      </c>
      <c r="L2370" s="23"/>
    </row>
    <row r="2371" spans="1:12" x14ac:dyDescent="0.2">
      <c r="A2371" s="103" t="str">
        <f t="shared" ref="A2371:A2434" si="106">CONCATENATE(B2371,"_",C2371,"_",D2371)</f>
        <v>2018_4_7_f4_1</v>
      </c>
      <c r="B2371" s="23" t="s">
        <v>127</v>
      </c>
      <c r="C2371" s="23">
        <v>7</v>
      </c>
      <c r="D2371" s="23" t="s">
        <v>43</v>
      </c>
      <c r="E2371" s="23">
        <v>3.803914775679889E-2</v>
      </c>
      <c r="F2371" s="23">
        <v>0.12511900225186209</v>
      </c>
      <c r="G2371" s="23">
        <v>0.2461818811709682</v>
      </c>
      <c r="H2371" s="23">
        <v>9.943980599341759E-2</v>
      </c>
      <c r="I2371" s="23">
        <v>1.0528321496622206E-3</v>
      </c>
      <c r="J2371" s="23">
        <v>69.759999999999962</v>
      </c>
      <c r="K2371" s="23">
        <v>-19.545987040238327</v>
      </c>
      <c r="L2371" s="23"/>
    </row>
    <row r="2372" spans="1:12" x14ac:dyDescent="0.2">
      <c r="A2372" s="103" t="str">
        <f t="shared" si="106"/>
        <v>2018_4_7_f4_2</v>
      </c>
      <c r="B2372" s="23" t="s">
        <v>127</v>
      </c>
      <c r="C2372" s="23">
        <v>7</v>
      </c>
      <c r="D2372" s="23" t="s">
        <v>44</v>
      </c>
      <c r="E2372" s="23">
        <v>0</v>
      </c>
      <c r="F2372" s="23">
        <v>0.21764458550861546</v>
      </c>
      <c r="G2372" s="23">
        <v>0.40512252935004234</v>
      </c>
      <c r="H2372" s="23">
        <v>7.4218350480973777E-2</v>
      </c>
      <c r="I2372" s="23">
        <v>1.1960354082809646E-2</v>
      </c>
      <c r="J2372" s="23">
        <v>72.459999999999965</v>
      </c>
      <c r="K2372" s="23">
        <v>-16.856792661444885</v>
      </c>
      <c r="L2372" s="23"/>
    </row>
    <row r="2373" spans="1:12" x14ac:dyDescent="0.2">
      <c r="A2373" s="103" t="str">
        <f t="shared" si="106"/>
        <v>2018_4_7_f4_3</v>
      </c>
      <c r="B2373" s="23" t="s">
        <v>127</v>
      </c>
      <c r="C2373" s="23">
        <v>7</v>
      </c>
      <c r="D2373" s="23" t="s">
        <v>100</v>
      </c>
      <c r="E2373" s="23">
        <v>0</v>
      </c>
      <c r="F2373" s="23">
        <v>7.9477010475175275E-2</v>
      </c>
      <c r="G2373" s="23">
        <v>0.12446278845810244</v>
      </c>
      <c r="H2373" s="23">
        <v>2.968047198617841E-2</v>
      </c>
      <c r="I2373" s="23">
        <v>7.1763165546953056E-3</v>
      </c>
      <c r="J2373" s="23">
        <v>65.78</v>
      </c>
      <c r="K2373" s="23">
        <v>-14.719438407079178</v>
      </c>
      <c r="L2373" s="23"/>
    </row>
    <row r="2374" spans="1:12" x14ac:dyDescent="0.2">
      <c r="A2374" s="103" t="str">
        <f t="shared" si="106"/>
        <v>2018_4_7_f4_4</v>
      </c>
      <c r="B2374" s="23" t="s">
        <v>127</v>
      </c>
      <c r="C2374" s="23">
        <v>7</v>
      </c>
      <c r="D2374" s="23" t="s">
        <v>102</v>
      </c>
      <c r="E2374" s="23">
        <v>5.3477921788539391E-3</v>
      </c>
      <c r="F2374" s="23">
        <v>2.1401752887436388E-2</v>
      </c>
      <c r="G2374" s="23">
        <v>2.951647045716194E-2</v>
      </c>
      <c r="H2374" s="23">
        <v>1.6461172800534777E-3</v>
      </c>
      <c r="I2374" s="23">
        <v>0</v>
      </c>
      <c r="J2374" s="23">
        <v>64.699999999999974</v>
      </c>
      <c r="K2374" s="23">
        <v>-52.581762216237024</v>
      </c>
      <c r="L2374" s="23"/>
    </row>
    <row r="2375" spans="1:12" x14ac:dyDescent="0.2">
      <c r="A2375" s="103" t="str">
        <f t="shared" si="106"/>
        <v>2018_4_7_f60_1</v>
      </c>
      <c r="B2375" s="23" t="s">
        <v>127</v>
      </c>
      <c r="C2375" s="23">
        <v>7</v>
      </c>
      <c r="D2375" s="23" t="s">
        <v>109</v>
      </c>
      <c r="E2375" s="23">
        <v>0</v>
      </c>
      <c r="F2375" s="23">
        <v>7.0474684827643658E-2</v>
      </c>
      <c r="G2375" s="23">
        <v>5.6449889423588785E-2</v>
      </c>
      <c r="H2375" s="23">
        <v>6.3510594460339321E-3</v>
      </c>
      <c r="I2375" s="23">
        <v>0</v>
      </c>
      <c r="J2375" s="23">
        <v>47.919999999999973</v>
      </c>
      <c r="K2375" s="23">
        <v>-48.113540039333515</v>
      </c>
      <c r="L2375" s="23"/>
    </row>
    <row r="2376" spans="1:12" x14ac:dyDescent="0.2">
      <c r="A2376" s="103" t="str">
        <f t="shared" si="106"/>
        <v>2018_4_7_f61_1</v>
      </c>
      <c r="B2376" s="23" t="s">
        <v>127</v>
      </c>
      <c r="C2376" s="23">
        <v>7</v>
      </c>
      <c r="D2376" s="23" t="s">
        <v>110</v>
      </c>
      <c r="E2376" s="23">
        <v>1.097411520035652E-4</v>
      </c>
      <c r="F2376" s="23">
        <v>1.9362721432019881E-2</v>
      </c>
      <c r="G2376" s="23">
        <v>1.2792550228395283E-2</v>
      </c>
      <c r="H2376" s="23">
        <v>2.1948230400713041E-4</v>
      </c>
      <c r="I2376" s="23">
        <v>0</v>
      </c>
      <c r="J2376" s="23">
        <v>42.839999999999975</v>
      </c>
      <c r="K2376" s="23">
        <v>-59.606040859256183</v>
      </c>
      <c r="L2376" s="23"/>
    </row>
    <row r="2377" spans="1:12" x14ac:dyDescent="0.2">
      <c r="A2377" s="103" t="str">
        <f t="shared" si="106"/>
        <v>2018_4_7_f61_2</v>
      </c>
      <c r="B2377" s="23" t="s">
        <v>127</v>
      </c>
      <c r="C2377" s="23">
        <v>7</v>
      </c>
      <c r="D2377" s="23" t="s">
        <v>111</v>
      </c>
      <c r="E2377" s="23">
        <v>1.097411520035652E-4</v>
      </c>
      <c r="F2377" s="23">
        <v>2.5660860845990976E-2</v>
      </c>
      <c r="G2377" s="23">
        <v>5.8359639024027918E-3</v>
      </c>
      <c r="H2377" s="23">
        <v>7.681880640249564E-4</v>
      </c>
      <c r="I2377" s="23">
        <v>0</v>
      </c>
      <c r="J2377" s="23">
        <v>42.569999999999958</v>
      </c>
      <c r="K2377" s="23">
        <v>-77.567091671398487</v>
      </c>
      <c r="L2377" s="23"/>
    </row>
    <row r="2378" spans="1:12" x14ac:dyDescent="0.2">
      <c r="A2378" s="103" t="str">
        <f t="shared" si="106"/>
        <v>2018_4_7_f9_1</v>
      </c>
      <c r="B2378" s="23" t="s">
        <v>127</v>
      </c>
      <c r="C2378" s="23">
        <v>7</v>
      </c>
      <c r="D2378" s="23" t="s">
        <v>4</v>
      </c>
      <c r="E2378" s="23">
        <v>0</v>
      </c>
      <c r="F2378" s="23">
        <v>0.1122179109648363</v>
      </c>
      <c r="G2378" s="23">
        <v>0.27231595357699617</v>
      </c>
      <c r="H2378" s="23">
        <v>0.10456816213407236</v>
      </c>
      <c r="I2378" s="23">
        <v>1.0528321496622206E-3</v>
      </c>
      <c r="J2378" s="23">
        <v>67.759999999999977</v>
      </c>
      <c r="K2378" s="23">
        <v>-1.1310883553665825</v>
      </c>
      <c r="L2378" s="23"/>
    </row>
    <row r="2379" spans="1:12" x14ac:dyDescent="0.2">
      <c r="A2379" s="103" t="str">
        <f t="shared" si="106"/>
        <v>2018_4_7_f9_2</v>
      </c>
      <c r="B2379" s="23" t="s">
        <v>127</v>
      </c>
      <c r="C2379" s="23">
        <v>7</v>
      </c>
      <c r="D2379" s="23" t="s">
        <v>5</v>
      </c>
      <c r="E2379" s="23">
        <v>3.2357997182565295E-3</v>
      </c>
      <c r="F2379" s="23">
        <v>0.24934079368272141</v>
      </c>
      <c r="G2379" s="23">
        <v>0.32724965122483091</v>
      </c>
      <c r="H2379" s="23">
        <v>0.11911564668028958</v>
      </c>
      <c r="I2379" s="23">
        <v>0</v>
      </c>
      <c r="J2379" s="23">
        <v>70.379999999999953</v>
      </c>
      <c r="K2379" s="23">
        <v>-19.557669691753983</v>
      </c>
      <c r="L2379" s="23"/>
    </row>
    <row r="2380" spans="1:12" x14ac:dyDescent="0.2">
      <c r="A2380" s="103" t="str">
        <f t="shared" si="106"/>
        <v>2018_4_7_f9_3</v>
      </c>
      <c r="B2380" s="23" t="s">
        <v>127</v>
      </c>
      <c r="C2380" s="23">
        <v>7</v>
      </c>
      <c r="D2380" s="23" t="s">
        <v>6</v>
      </c>
      <c r="E2380" s="23">
        <v>1.9894669649260243E-2</v>
      </c>
      <c r="F2380" s="23">
        <v>7.3071995900480149E-2</v>
      </c>
      <c r="G2380" s="23">
        <v>9.0937161087387003E-2</v>
      </c>
      <c r="H2380" s="23">
        <v>4.3877069082139994E-2</v>
      </c>
      <c r="I2380" s="23">
        <v>9.5784060249996502E-4</v>
      </c>
      <c r="J2380" s="23">
        <v>64.78</v>
      </c>
      <c r="K2380" s="23">
        <v>-29.321043733281428</v>
      </c>
      <c r="L2380" s="23"/>
    </row>
    <row r="2381" spans="1:12" x14ac:dyDescent="0.2">
      <c r="A2381" s="103" t="str">
        <f t="shared" si="106"/>
        <v>2018_4_7_f9_4</v>
      </c>
      <c r="B2381" s="23" t="s">
        <v>127</v>
      </c>
      <c r="C2381" s="23">
        <v>7</v>
      </c>
      <c r="D2381" s="23" t="s">
        <v>7</v>
      </c>
      <c r="E2381" s="23">
        <v>9.6152560626880084E-3</v>
      </c>
      <c r="F2381" s="23">
        <v>2.0485200727893907E-2</v>
      </c>
      <c r="G2381" s="23">
        <v>2.0034537824488413E-2</v>
      </c>
      <c r="H2381" s="23">
        <v>2.1743974449437366E-3</v>
      </c>
      <c r="I2381" s="23">
        <v>0</v>
      </c>
      <c r="J2381" s="23">
        <v>59.889999999999993</v>
      </c>
      <c r="K2381" s="23">
        <v>-71.767829695392749</v>
      </c>
      <c r="L2381" s="23"/>
    </row>
    <row r="2382" spans="1:12" x14ac:dyDescent="0.2">
      <c r="A2382" s="103" t="str">
        <f t="shared" si="106"/>
        <v>2018_4_7_InEI</v>
      </c>
      <c r="B2382" s="23" t="s">
        <v>127</v>
      </c>
      <c r="C2382" s="23">
        <v>7</v>
      </c>
      <c r="D2382" s="23" t="s">
        <v>107</v>
      </c>
      <c r="E2382" s="23">
        <v>7.589324075436098E-6</v>
      </c>
      <c r="F2382" s="23">
        <v>7.0546675390714053E-3</v>
      </c>
      <c r="G2382" s="23">
        <v>8.3485857958120191E-3</v>
      </c>
      <c r="H2382" s="23">
        <v>3.4012723360564252E-3</v>
      </c>
      <c r="I2382" s="23">
        <v>1.1741118518338996E-5</v>
      </c>
      <c r="J2382" s="23">
        <v>69.444849243876021</v>
      </c>
      <c r="K2382" s="23">
        <v>-19.364213114168962</v>
      </c>
      <c r="L2382" s="23"/>
    </row>
    <row r="2383" spans="1:12" x14ac:dyDescent="0.2">
      <c r="A2383" s="103" t="str">
        <f t="shared" si="106"/>
        <v>2018_4_7_InIN</v>
      </c>
      <c r="B2383" s="23" t="s">
        <v>127</v>
      </c>
      <c r="C2383" s="23">
        <v>7</v>
      </c>
      <c r="D2383" s="23" t="s">
        <v>113</v>
      </c>
      <c r="E2383" s="23">
        <v>1.7265688569485473E-4</v>
      </c>
      <c r="F2383" s="23">
        <v>5.1457511832702458E-4</v>
      </c>
      <c r="G2383" s="23">
        <v>4.7553014024835866E-4</v>
      </c>
      <c r="H2383" s="23">
        <v>1.9781421880349969E-4</v>
      </c>
      <c r="I2383" s="23">
        <v>3.3488547747484763E-6</v>
      </c>
      <c r="J2383" s="23">
        <v>64.147757461884169</v>
      </c>
      <c r="K2383" s="23">
        <v>-48.050798737892464</v>
      </c>
      <c r="L2383" s="23"/>
    </row>
    <row r="2384" spans="1:12" x14ac:dyDescent="0.2">
      <c r="A2384" s="103" t="str">
        <f t="shared" si="106"/>
        <v>2018_4_7_lagE</v>
      </c>
      <c r="B2384" s="23" t="s">
        <v>127</v>
      </c>
      <c r="C2384" s="23">
        <v>7</v>
      </c>
      <c r="D2384" s="23" t="s">
        <v>226</v>
      </c>
      <c r="E2384" s="23">
        <v>9.0025009374038103E-4</v>
      </c>
      <c r="F2384" s="23">
        <v>6.7348189116796207E-3</v>
      </c>
      <c r="G2384" s="23">
        <v>9.4902513753663195E-3</v>
      </c>
      <c r="H2384" s="23">
        <v>1.6436398277597428E-3</v>
      </c>
      <c r="I2384" s="23">
        <v>1.0951298506416639E-4</v>
      </c>
      <c r="J2384" s="23">
        <v>71.509823531155675</v>
      </c>
      <c r="K2384" s="23">
        <v>-35.345301671592757</v>
      </c>
      <c r="L2384" s="23"/>
    </row>
    <row r="2385" spans="1:12" x14ac:dyDescent="0.2">
      <c r="A2385" s="103" t="str">
        <f t="shared" si="106"/>
        <v>2018_4_7_lagI</v>
      </c>
      <c r="B2385" s="23" t="s">
        <v>127</v>
      </c>
      <c r="C2385" s="23">
        <v>7</v>
      </c>
      <c r="D2385" s="23" t="s">
        <v>227</v>
      </c>
      <c r="E2385" s="23">
        <v>3.7372375385462542E-5</v>
      </c>
      <c r="F2385" s="23">
        <v>6.0056851083844869E-4</v>
      </c>
      <c r="G2385" s="23">
        <v>7.1931475250869455E-4</v>
      </c>
      <c r="H2385" s="23">
        <v>9.2331739548884203E-5</v>
      </c>
      <c r="I2385" s="23">
        <v>2.1411724034967529E-5</v>
      </c>
      <c r="J2385" s="23">
        <v>66.195057830814321</v>
      </c>
      <c r="K2385" s="23">
        <v>-36.720489709337009</v>
      </c>
      <c r="L2385" s="23"/>
    </row>
    <row r="2386" spans="1:12" x14ac:dyDescent="0.2">
      <c r="A2386" s="103" t="str">
        <f t="shared" si="106"/>
        <v>2018_4_8_f12_3</v>
      </c>
      <c r="B2386" s="23" t="s">
        <v>127</v>
      </c>
      <c r="C2386" s="23">
        <v>8</v>
      </c>
      <c r="D2386" s="23" t="s">
        <v>3</v>
      </c>
      <c r="E2386" s="23">
        <v>0</v>
      </c>
      <c r="F2386" s="23">
        <v>0.23739124135722892</v>
      </c>
      <c r="G2386" s="23">
        <v>0.14873761541965524</v>
      </c>
      <c r="H2386" s="23">
        <v>5.0522984839016559E-3</v>
      </c>
      <c r="I2386" s="23">
        <v>0</v>
      </c>
      <c r="J2386" s="23">
        <v>35.679999999999964</v>
      </c>
      <c r="K2386" s="23">
        <v>-59.394206430633304</v>
      </c>
      <c r="L2386" s="23"/>
    </row>
    <row r="2387" spans="1:12" x14ac:dyDescent="0.2">
      <c r="A2387" s="103" t="str">
        <f t="shared" si="106"/>
        <v>2018_4_8_f4_1</v>
      </c>
      <c r="B2387" s="23" t="s">
        <v>127</v>
      </c>
      <c r="C2387" s="23">
        <v>8</v>
      </c>
      <c r="D2387" s="23" t="s">
        <v>43</v>
      </c>
      <c r="E2387" s="23">
        <v>0</v>
      </c>
      <c r="F2387" s="23">
        <v>0.12076771176164901</v>
      </c>
      <c r="G2387" s="23">
        <v>0.54885293608175945</v>
      </c>
      <c r="H2387" s="23">
        <v>0.10320734453490386</v>
      </c>
      <c r="I2387" s="23">
        <v>2.6259830244240428E-2</v>
      </c>
      <c r="J2387" s="23">
        <v>34.019999999999975</v>
      </c>
      <c r="K2387" s="23">
        <v>4.3749000137433764</v>
      </c>
      <c r="L2387" s="23"/>
    </row>
    <row r="2388" spans="1:12" x14ac:dyDescent="0.2">
      <c r="A2388" s="103" t="str">
        <f t="shared" si="106"/>
        <v>2018_4_8_f4_2</v>
      </c>
      <c r="B2388" s="23" t="s">
        <v>127</v>
      </c>
      <c r="C2388" s="23">
        <v>8</v>
      </c>
      <c r="D2388" s="23" t="s">
        <v>44</v>
      </c>
      <c r="E2388" s="23">
        <v>2.8475000852294173E-2</v>
      </c>
      <c r="F2388" s="23">
        <v>0.22753093345184464</v>
      </c>
      <c r="G2388" s="23">
        <v>0.28023644147492438</v>
      </c>
      <c r="H2388" s="23">
        <v>6.3145120765208756E-2</v>
      </c>
      <c r="I2388" s="23">
        <v>1.3065929947542959E-2</v>
      </c>
      <c r="J2388" s="23">
        <v>35.419999999999966</v>
      </c>
      <c r="K2388" s="23">
        <v>-31.87245691713786</v>
      </c>
      <c r="L2388" s="23"/>
    </row>
    <row r="2389" spans="1:12" x14ac:dyDescent="0.2">
      <c r="A2389" s="103" t="str">
        <f t="shared" si="106"/>
        <v>2018_4_8_f4_3</v>
      </c>
      <c r="B2389" s="23" t="s">
        <v>127</v>
      </c>
      <c r="C2389" s="23">
        <v>8</v>
      </c>
      <c r="D2389" s="23" t="s">
        <v>100</v>
      </c>
      <c r="E2389" s="23">
        <v>0</v>
      </c>
      <c r="F2389" s="23">
        <v>7.7730604692383645E-2</v>
      </c>
      <c r="G2389" s="23">
        <v>0.24214442156624619</v>
      </c>
      <c r="H2389" s="23">
        <v>5.5640459881571562E-2</v>
      </c>
      <c r="I2389" s="23">
        <v>1.0041774695489138E-2</v>
      </c>
      <c r="J2389" s="23">
        <v>34.559999999999974</v>
      </c>
      <c r="K2389" s="23">
        <v>-0.52044031423102655</v>
      </c>
      <c r="L2389" s="23"/>
    </row>
    <row r="2390" spans="1:12" x14ac:dyDescent="0.2">
      <c r="A2390" s="103" t="str">
        <f t="shared" si="106"/>
        <v>2018_4_8_f4_4</v>
      </c>
      <c r="B2390" s="23" t="s">
        <v>127</v>
      </c>
      <c r="C2390" s="23">
        <v>8</v>
      </c>
      <c r="D2390" s="23" t="s">
        <v>102</v>
      </c>
      <c r="E2390" s="23">
        <v>2.809447766182642E-2</v>
      </c>
      <c r="F2390" s="23">
        <v>0.13707282653099107</v>
      </c>
      <c r="G2390" s="23">
        <v>0.13733947339101996</v>
      </c>
      <c r="H2390" s="23">
        <v>2.9717384038325842E-2</v>
      </c>
      <c r="I2390" s="23">
        <v>0</v>
      </c>
      <c r="J2390" s="23">
        <v>32.39999999999997</v>
      </c>
      <c r="K2390" s="23">
        <v>-49.227123342797746</v>
      </c>
      <c r="L2390" s="23"/>
    </row>
    <row r="2391" spans="1:12" x14ac:dyDescent="0.2">
      <c r="A2391" s="103" t="str">
        <f t="shared" si="106"/>
        <v>2018_4_8_f60_1</v>
      </c>
      <c r="B2391" s="23" t="s">
        <v>127</v>
      </c>
      <c r="C2391" s="23">
        <v>8</v>
      </c>
      <c r="D2391" s="23" t="s">
        <v>109</v>
      </c>
      <c r="E2391" s="23">
        <v>0</v>
      </c>
      <c r="F2391" s="23">
        <v>0.18217950940900468</v>
      </c>
      <c r="G2391" s="23">
        <v>8.3677779804792046E-2</v>
      </c>
      <c r="H2391" s="23">
        <v>4.7346309108605322E-2</v>
      </c>
      <c r="I2391" s="23">
        <v>0</v>
      </c>
      <c r="J2391" s="23">
        <v>26.839999999999975</v>
      </c>
      <c r="K2391" s="23">
        <v>-43.049697073277635</v>
      </c>
      <c r="L2391" s="23"/>
    </row>
    <row r="2392" spans="1:12" x14ac:dyDescent="0.2">
      <c r="A2392" s="103" t="str">
        <f t="shared" si="106"/>
        <v>2018_4_8_f61_1</v>
      </c>
      <c r="B2392" s="23" t="s">
        <v>127</v>
      </c>
      <c r="C2392" s="23">
        <v>8</v>
      </c>
      <c r="D2392" s="23" t="s">
        <v>110</v>
      </c>
      <c r="E2392" s="23">
        <v>2.5326995209269502E-2</v>
      </c>
      <c r="F2392" s="23">
        <v>0.12033572250900569</v>
      </c>
      <c r="G2392" s="23">
        <v>9.3175622980651254E-2</v>
      </c>
      <c r="H2392" s="23">
        <v>2.7535930478701676E-2</v>
      </c>
      <c r="I2392" s="23">
        <v>0</v>
      </c>
      <c r="J2392" s="23">
        <v>24.679999999999975</v>
      </c>
      <c r="K2392" s="23">
        <v>-53.854218658071062</v>
      </c>
      <c r="L2392" s="23"/>
    </row>
    <row r="2393" spans="1:12" x14ac:dyDescent="0.2">
      <c r="A2393" s="103" t="str">
        <f t="shared" si="106"/>
        <v>2018_4_8_f61_2</v>
      </c>
      <c r="B2393" s="23" t="s">
        <v>127</v>
      </c>
      <c r="C2393" s="23">
        <v>8</v>
      </c>
      <c r="D2393" s="23" t="s">
        <v>111</v>
      </c>
      <c r="E2393" s="23">
        <v>2.5326995209269502E-2</v>
      </c>
      <c r="F2393" s="23">
        <v>0.14438370408883258</v>
      </c>
      <c r="G2393" s="23">
        <v>8.8740669216771165E-2</v>
      </c>
      <c r="H2393" s="23">
        <v>7.5894084004902145E-3</v>
      </c>
      <c r="I2393" s="23">
        <v>0</v>
      </c>
      <c r="J2393" s="23">
        <v>24.639999999999979</v>
      </c>
      <c r="K2393" s="23">
        <v>-70.458479440734365</v>
      </c>
      <c r="L2393" s="23"/>
    </row>
    <row r="2394" spans="1:12" x14ac:dyDescent="0.2">
      <c r="A2394" s="103" t="str">
        <f t="shared" si="106"/>
        <v>2018_4_8_f9_1</v>
      </c>
      <c r="B2394" s="23" t="s">
        <v>127</v>
      </c>
      <c r="C2394" s="23">
        <v>8</v>
      </c>
      <c r="D2394" s="23" t="s">
        <v>4</v>
      </c>
      <c r="E2394" s="23">
        <v>0</v>
      </c>
      <c r="F2394" s="23">
        <v>0.12530642646804085</v>
      </c>
      <c r="G2394" s="23">
        <v>0.60453663606443719</v>
      </c>
      <c r="H2394" s="23">
        <v>6.8517581846526926E-2</v>
      </c>
      <c r="I2394" s="23">
        <v>7.2717824354754897E-4</v>
      </c>
      <c r="J2394" s="23">
        <v>34.019999999999968</v>
      </c>
      <c r="K2394" s="23">
        <v>-6.9247067178191708</v>
      </c>
      <c r="L2394" s="23"/>
    </row>
    <row r="2395" spans="1:12" x14ac:dyDescent="0.2">
      <c r="A2395" s="103" t="str">
        <f t="shared" si="106"/>
        <v>2018_4_8_f9_2</v>
      </c>
      <c r="B2395" s="23" t="s">
        <v>127</v>
      </c>
      <c r="C2395" s="23">
        <v>8</v>
      </c>
      <c r="D2395" s="23" t="s">
        <v>5</v>
      </c>
      <c r="E2395" s="23">
        <v>0</v>
      </c>
      <c r="F2395" s="23">
        <v>0.23532655277485909</v>
      </c>
      <c r="G2395" s="23">
        <v>0.30435379695192505</v>
      </c>
      <c r="H2395" s="23">
        <v>7.0481094133216876E-2</v>
      </c>
      <c r="I2395" s="23">
        <v>0</v>
      </c>
      <c r="J2395" s="23">
        <v>35.25999999999997</v>
      </c>
      <c r="K2395" s="23">
        <v>-27.016695384552243</v>
      </c>
      <c r="L2395" s="23"/>
    </row>
    <row r="2396" spans="1:12" x14ac:dyDescent="0.2">
      <c r="A2396" s="103" t="str">
        <f t="shared" si="106"/>
        <v>2018_4_8_f9_3</v>
      </c>
      <c r="B2396" s="23" t="s">
        <v>127</v>
      </c>
      <c r="C2396" s="23">
        <v>8</v>
      </c>
      <c r="D2396" s="23" t="s">
        <v>6</v>
      </c>
      <c r="E2396" s="23">
        <v>0</v>
      </c>
      <c r="F2396" s="23">
        <v>9.164964116890395E-2</v>
      </c>
      <c r="G2396" s="23">
        <v>0.254412979409187</v>
      </c>
      <c r="H2396" s="23">
        <v>2.0900982389906501E-2</v>
      </c>
      <c r="I2396" s="23">
        <v>7.2586365131446264E-4</v>
      </c>
      <c r="J2396" s="23">
        <v>34.559999999999974</v>
      </c>
      <c r="K2396" s="23">
        <v>-18.846591422243613</v>
      </c>
      <c r="L2396" s="23"/>
    </row>
    <row r="2397" spans="1:12" x14ac:dyDescent="0.2">
      <c r="A2397" s="103" t="str">
        <f t="shared" si="106"/>
        <v>2018_4_8_f9_4</v>
      </c>
      <c r="B2397" s="23" t="s">
        <v>127</v>
      </c>
      <c r="C2397" s="23">
        <v>8</v>
      </c>
      <c r="D2397" s="23" t="s">
        <v>7</v>
      </c>
      <c r="E2397" s="23">
        <v>4.7274482861068813E-2</v>
      </c>
      <c r="F2397" s="23">
        <v>0.16960225795669756</v>
      </c>
      <c r="G2397" s="23">
        <v>0.10791101868013507</v>
      </c>
      <c r="H2397" s="23">
        <v>2.8049912727002635E-2</v>
      </c>
      <c r="I2397" s="23">
        <v>0</v>
      </c>
      <c r="J2397" s="23">
        <v>33.279999999999966</v>
      </c>
      <c r="K2397" s="23">
        <v>-66.914995063604778</v>
      </c>
      <c r="L2397" s="23"/>
    </row>
    <row r="2398" spans="1:12" x14ac:dyDescent="0.2">
      <c r="A2398" s="103" t="str">
        <f t="shared" si="106"/>
        <v>2018_4_8_InEI</v>
      </c>
      <c r="B2398" s="23" t="s">
        <v>127</v>
      </c>
      <c r="C2398" s="23">
        <v>8</v>
      </c>
      <c r="D2398" s="23" t="s">
        <v>107</v>
      </c>
      <c r="E2398" s="23">
        <v>0</v>
      </c>
      <c r="F2398" s="23">
        <v>9.0185397239463012E-3</v>
      </c>
      <c r="G2398" s="23">
        <v>2.243521514636684E-2</v>
      </c>
      <c r="H2398" s="23">
        <v>2.9605983272926232E-3</v>
      </c>
      <c r="I2398" s="23">
        <v>1.6246640690119115E-5</v>
      </c>
      <c r="J2398" s="23">
        <v>34.593349238710246</v>
      </c>
      <c r="K2398" s="23">
        <v>-17.50027052555604</v>
      </c>
      <c r="L2398" s="23"/>
    </row>
    <row r="2399" spans="1:12" x14ac:dyDescent="0.2">
      <c r="A2399" s="103" t="str">
        <f t="shared" si="106"/>
        <v>2018_4_8_InIN</v>
      </c>
      <c r="B2399" s="23" t="s">
        <v>127</v>
      </c>
      <c r="C2399" s="23">
        <v>8</v>
      </c>
      <c r="D2399" s="23" t="s">
        <v>113</v>
      </c>
      <c r="E2399" s="23">
        <v>9.7533770839745447E-4</v>
      </c>
      <c r="F2399" s="23">
        <v>4.7641590365400319E-3</v>
      </c>
      <c r="G2399" s="23">
        <v>6.2757630824894235E-3</v>
      </c>
      <c r="H2399" s="23">
        <v>7.8657363091772761E-4</v>
      </c>
      <c r="I2399" s="23">
        <v>1.1152287383897659E-5</v>
      </c>
      <c r="J2399" s="23">
        <v>33.973177233216873</v>
      </c>
      <c r="K2399" s="23">
        <v>-46.093520783149913</v>
      </c>
      <c r="L2399" s="23"/>
    </row>
    <row r="2400" spans="1:12" x14ac:dyDescent="0.2">
      <c r="A2400" s="103" t="str">
        <f t="shared" si="106"/>
        <v>2018_4_8_lagE</v>
      </c>
      <c r="B2400" s="23" t="s">
        <v>127</v>
      </c>
      <c r="C2400" s="23">
        <v>8</v>
      </c>
      <c r="D2400" s="23" t="s">
        <v>226</v>
      </c>
      <c r="E2400" s="23">
        <v>8.8090046575940403E-4</v>
      </c>
      <c r="F2400" s="23">
        <v>9.0464487332425365E-3</v>
      </c>
      <c r="G2400" s="23">
        <v>2.0247759377947268E-2</v>
      </c>
      <c r="H2400" s="23">
        <v>3.5535034504377834E-3</v>
      </c>
      <c r="I2400" s="23">
        <v>7.5162972576366756E-4</v>
      </c>
      <c r="J2400" s="23">
        <v>34.668765080058222</v>
      </c>
      <c r="K2400" s="23">
        <v>-16.680529109894298</v>
      </c>
      <c r="L2400" s="23"/>
    </row>
    <row r="2401" spans="1:12" x14ac:dyDescent="0.2">
      <c r="A2401" s="103" t="str">
        <f t="shared" si="106"/>
        <v>2018_4_8_lagI</v>
      </c>
      <c r="B2401" s="23" t="s">
        <v>127</v>
      </c>
      <c r="C2401" s="23">
        <v>8</v>
      </c>
      <c r="D2401" s="23" t="s">
        <v>227</v>
      </c>
      <c r="E2401" s="23">
        <v>4.9832931260254979E-4</v>
      </c>
      <c r="F2401" s="23">
        <v>4.1348163977763886E-3</v>
      </c>
      <c r="G2401" s="23">
        <v>6.6855298657109187E-3</v>
      </c>
      <c r="H2401" s="23">
        <v>1.3921634440870862E-3</v>
      </c>
      <c r="I2401" s="23">
        <v>1.1743733539191177E-4</v>
      </c>
      <c r="J2401" s="23">
        <v>33.474638747026113</v>
      </c>
      <c r="K2401" s="23">
        <v>-27.318065272185027</v>
      </c>
      <c r="L2401" s="23"/>
    </row>
    <row r="2402" spans="1:12" x14ac:dyDescent="0.2">
      <c r="A2402" s="103" t="str">
        <f t="shared" si="106"/>
        <v>2019_2_1_f12_3</v>
      </c>
      <c r="B2402" s="23" t="s">
        <v>729</v>
      </c>
      <c r="C2402" s="23">
        <v>1</v>
      </c>
      <c r="D2402" s="23" t="s">
        <v>3</v>
      </c>
      <c r="E2402" s="23">
        <v>1.3813726107202587E-3</v>
      </c>
      <c r="F2402" s="23">
        <v>0.32180831578505253</v>
      </c>
      <c r="G2402" s="23">
        <v>0.18394605566999678</v>
      </c>
      <c r="H2402" s="23">
        <v>1.933921655008362E-2</v>
      </c>
      <c r="I2402" s="23">
        <v>1.3813726107202587E-3</v>
      </c>
      <c r="J2402" s="23">
        <v>31.349999999999987</v>
      </c>
      <c r="K2402" s="23">
        <v>-57.301405741614765</v>
      </c>
      <c r="L2402" s="23"/>
    </row>
    <row r="2403" spans="1:12" x14ac:dyDescent="0.2">
      <c r="A2403" s="103" t="str">
        <f t="shared" si="106"/>
        <v>2019_2_1_f4_1</v>
      </c>
      <c r="B2403" s="23" t="s">
        <v>729</v>
      </c>
      <c r="C2403" s="23">
        <v>1</v>
      </c>
      <c r="D2403" s="23" t="s">
        <v>43</v>
      </c>
      <c r="E2403" s="23">
        <v>0</v>
      </c>
      <c r="F2403" s="23">
        <v>0.15872509960159364</v>
      </c>
      <c r="G2403" s="23">
        <v>0.19152988047808767</v>
      </c>
      <c r="H2403" s="23">
        <v>0.26548415035510126</v>
      </c>
      <c r="I2403" s="23">
        <v>3.5891217737744675E-3</v>
      </c>
      <c r="J2403" s="23">
        <v>30.160000000000004</v>
      </c>
      <c r="K2403" s="23">
        <v>18.396915350583505</v>
      </c>
      <c r="L2403" s="23"/>
    </row>
    <row r="2404" spans="1:12" x14ac:dyDescent="0.2">
      <c r="A2404" s="103" t="str">
        <f t="shared" si="106"/>
        <v>2019_2_1_f4_2</v>
      </c>
      <c r="B2404" s="23" t="s">
        <v>729</v>
      </c>
      <c r="C2404" s="23">
        <v>1</v>
      </c>
      <c r="D2404" s="23" t="s">
        <v>44</v>
      </c>
      <c r="E2404" s="23">
        <v>0</v>
      </c>
      <c r="F2404" s="23">
        <v>0.10859038590344552</v>
      </c>
      <c r="G2404" s="23">
        <v>0.33888209921970053</v>
      </c>
      <c r="H2404" s="23">
        <v>0.18315206407168244</v>
      </c>
      <c r="I2404" s="23">
        <v>3.4549793595497549E-3</v>
      </c>
      <c r="J2404" s="23">
        <v>31.699999999999996</v>
      </c>
      <c r="K2404" s="23">
        <v>12.848804167054805</v>
      </c>
      <c r="L2404" s="23"/>
    </row>
    <row r="2405" spans="1:12" x14ac:dyDescent="0.2">
      <c r="A2405" s="103" t="str">
        <f t="shared" si="106"/>
        <v>2019_2_1_f4_3</v>
      </c>
      <c r="B2405" s="23" t="s">
        <v>729</v>
      </c>
      <c r="C2405" s="23">
        <v>1</v>
      </c>
      <c r="D2405" s="23" t="s">
        <v>100</v>
      </c>
      <c r="E2405" s="23">
        <v>1.3813726107202587E-3</v>
      </c>
      <c r="F2405" s="23">
        <v>5.1913541966017038E-2</v>
      </c>
      <c r="G2405" s="23">
        <v>0.15015917524789368</v>
      </c>
      <c r="H2405" s="23">
        <v>0.29813666428465729</v>
      </c>
      <c r="I2405" s="23">
        <v>6.9068630536012927E-3</v>
      </c>
      <c r="J2405" s="23">
        <v>30.429999999999986</v>
      </c>
      <c r="K2405" s="23">
        <v>50.594947649870392</v>
      </c>
      <c r="L2405" s="23"/>
    </row>
    <row r="2406" spans="1:12" x14ac:dyDescent="0.2">
      <c r="A2406" s="103" t="str">
        <f t="shared" si="106"/>
        <v>2019_2_1_f4_4</v>
      </c>
      <c r="B2406" s="23" t="s">
        <v>729</v>
      </c>
      <c r="C2406" s="23">
        <v>1</v>
      </c>
      <c r="D2406" s="23" t="s">
        <v>102</v>
      </c>
      <c r="E2406" s="23">
        <v>3.7739072306606754E-3</v>
      </c>
      <c r="F2406" s="23">
        <v>0.35875292457384789</v>
      </c>
      <c r="G2406" s="23">
        <v>0.26740594941879903</v>
      </c>
      <c r="H2406" s="23">
        <v>9.0573773535856231E-2</v>
      </c>
      <c r="I2406" s="23">
        <v>1.8869536153303377E-3</v>
      </c>
      <c r="J2406" s="23">
        <v>28.799999999999997</v>
      </c>
      <c r="K2406" s="23">
        <v>-37.646110480781047</v>
      </c>
      <c r="L2406" s="23"/>
    </row>
    <row r="2407" spans="1:12" x14ac:dyDescent="0.2">
      <c r="A2407" s="103" t="str">
        <f t="shared" si="106"/>
        <v>2019_2_1_f60_1</v>
      </c>
      <c r="B2407" s="23" t="s">
        <v>729</v>
      </c>
      <c r="C2407" s="23">
        <v>1</v>
      </c>
      <c r="D2407" s="23" t="s">
        <v>109</v>
      </c>
      <c r="E2407" s="23">
        <v>1.3813726107202587E-3</v>
      </c>
      <c r="F2407" s="23">
        <v>0.25357739363768528</v>
      </c>
      <c r="G2407" s="23">
        <v>0.24727078859149759</v>
      </c>
      <c r="H2407" s="23">
        <v>2.0720589160803882E-2</v>
      </c>
      <c r="I2407" s="23">
        <v>5.5254904428810349E-3</v>
      </c>
      <c r="J2407" s="23">
        <v>31.42</v>
      </c>
      <c r="K2407" s="23">
        <v>-42.493646665280899</v>
      </c>
      <c r="L2407" s="23"/>
    </row>
    <row r="2408" spans="1:12" x14ac:dyDescent="0.2">
      <c r="A2408" s="103" t="str">
        <f t="shared" si="106"/>
        <v>2019_2_1_f61_1</v>
      </c>
      <c r="B2408" s="23" t="s">
        <v>729</v>
      </c>
      <c r="C2408" s="23">
        <v>1</v>
      </c>
      <c r="D2408" s="23" t="s">
        <v>110</v>
      </c>
      <c r="E2408" s="23">
        <v>0</v>
      </c>
      <c r="F2408" s="23">
        <v>0.47031752516061953</v>
      </c>
      <c r="G2408" s="23">
        <v>0.25656961414193941</v>
      </c>
      <c r="H2408" s="23">
        <v>1.5095628922642702E-2</v>
      </c>
      <c r="I2408" s="23">
        <v>1.8869536153303377E-3</v>
      </c>
      <c r="J2408" s="23">
        <v>30.610000000000014</v>
      </c>
      <c r="K2408" s="23">
        <v>-60.68912011774232</v>
      </c>
      <c r="L2408" s="23"/>
    </row>
    <row r="2409" spans="1:12" x14ac:dyDescent="0.2">
      <c r="A2409" s="103" t="str">
        <f t="shared" si="106"/>
        <v>2019_2_1_f61_2</v>
      </c>
      <c r="B2409" s="23" t="s">
        <v>729</v>
      </c>
      <c r="C2409" s="23">
        <v>1</v>
      </c>
      <c r="D2409" s="23" t="s">
        <v>111</v>
      </c>
      <c r="E2409" s="23">
        <v>0</v>
      </c>
      <c r="F2409" s="23">
        <v>0.47031752516061953</v>
      </c>
      <c r="G2409" s="23">
        <v>0.25656961414193941</v>
      </c>
      <c r="H2409" s="23">
        <v>1.5095628922642702E-2</v>
      </c>
      <c r="I2409" s="23">
        <v>1.8869536153303377E-3</v>
      </c>
      <c r="J2409" s="23">
        <v>30.610000000000014</v>
      </c>
      <c r="K2409" s="23">
        <v>-60.68912011774232</v>
      </c>
      <c r="L2409" s="23"/>
    </row>
    <row r="2410" spans="1:12" x14ac:dyDescent="0.2">
      <c r="A2410" s="103" t="str">
        <f t="shared" si="106"/>
        <v>2019_2_1_f9_1</v>
      </c>
      <c r="B2410" s="23" t="s">
        <v>729</v>
      </c>
      <c r="C2410" s="23">
        <v>1</v>
      </c>
      <c r="D2410" s="23" t="s">
        <v>4</v>
      </c>
      <c r="E2410" s="23">
        <v>0</v>
      </c>
      <c r="F2410" s="23">
        <v>0.11001558981465444</v>
      </c>
      <c r="G2410" s="23">
        <v>0.32637831283561408</v>
      </c>
      <c r="H2410" s="23">
        <v>0.16559154685605398</v>
      </c>
      <c r="I2410" s="23">
        <v>1.7945608868872337E-3</v>
      </c>
      <c r="J2410" s="23">
        <v>29.069999999999997</v>
      </c>
      <c r="K2410" s="23">
        <v>9.7991118945198181</v>
      </c>
      <c r="L2410" s="23"/>
    </row>
    <row r="2411" spans="1:12" x14ac:dyDescent="0.2">
      <c r="A2411" s="103" t="str">
        <f t="shared" si="106"/>
        <v>2019_2_1_f9_2</v>
      </c>
      <c r="B2411" s="23" t="s">
        <v>729</v>
      </c>
      <c r="C2411" s="23">
        <v>1</v>
      </c>
      <c r="D2411" s="23" t="s">
        <v>5</v>
      </c>
      <c r="E2411" s="23">
        <v>0</v>
      </c>
      <c r="F2411" s="23">
        <v>8.5178306517424252E-2</v>
      </c>
      <c r="G2411" s="23">
        <v>0.38277343291691757</v>
      </c>
      <c r="H2411" s="23">
        <v>0.14875978676435667</v>
      </c>
      <c r="I2411" s="23">
        <v>1.7274896797748775E-3</v>
      </c>
      <c r="J2411" s="23">
        <v>30.339999999999996</v>
      </c>
      <c r="K2411" s="23">
        <v>10.839623291111243</v>
      </c>
      <c r="L2411" s="23"/>
    </row>
    <row r="2412" spans="1:12" x14ac:dyDescent="0.2">
      <c r="A2412" s="103" t="str">
        <f t="shared" si="106"/>
        <v>2019_2_1_f9_3</v>
      </c>
      <c r="B2412" s="23" t="s">
        <v>729</v>
      </c>
      <c r="C2412" s="23">
        <v>1</v>
      </c>
      <c r="D2412" s="23" t="s">
        <v>6</v>
      </c>
      <c r="E2412" s="23">
        <v>1.3813726107202587E-3</v>
      </c>
      <c r="F2412" s="23">
        <v>4.1441178321607753E-3</v>
      </c>
      <c r="G2412" s="23">
        <v>0.27886778945957336</v>
      </c>
      <c r="H2412" s="23">
        <v>0.21188305912253713</v>
      </c>
      <c r="I2412" s="23">
        <v>1.3813726107202587E-3</v>
      </c>
      <c r="J2412" s="23">
        <v>29.429999999999993</v>
      </c>
      <c r="K2412" s="23">
        <v>41.743338128444876</v>
      </c>
      <c r="L2412" s="23"/>
    </row>
    <row r="2413" spans="1:12" x14ac:dyDescent="0.2">
      <c r="A2413" s="103" t="str">
        <f t="shared" si="106"/>
        <v>2019_2_1_f9_4</v>
      </c>
      <c r="B2413" s="23" t="s">
        <v>729</v>
      </c>
      <c r="C2413" s="23">
        <v>1</v>
      </c>
      <c r="D2413" s="23" t="s">
        <v>7</v>
      </c>
      <c r="E2413" s="23">
        <v>1.8869536153303377E-3</v>
      </c>
      <c r="F2413" s="23">
        <v>0.34469937237716775</v>
      </c>
      <c r="G2413" s="23">
        <v>0.30950124410443053</v>
      </c>
      <c r="H2413" s="23">
        <v>5.6608608459910142E-2</v>
      </c>
      <c r="I2413" s="23">
        <v>1.8869536153303377E-3</v>
      </c>
      <c r="J2413" s="23">
        <v>27.71</v>
      </c>
      <c r="K2413" s="23">
        <v>-40.315920002411424</v>
      </c>
      <c r="L2413" s="23"/>
    </row>
    <row r="2414" spans="1:12" x14ac:dyDescent="0.2">
      <c r="A2414" s="103" t="str">
        <f t="shared" si="106"/>
        <v>2019_2_1_InEI</v>
      </c>
      <c r="B2414" s="23" t="s">
        <v>729</v>
      </c>
      <c r="C2414" s="23">
        <v>1</v>
      </c>
      <c r="D2414" s="23" t="s">
        <v>107</v>
      </c>
      <c r="E2414" s="23">
        <v>0</v>
      </c>
      <c r="F2414" s="23">
        <v>5.0991075714794084E-3</v>
      </c>
      <c r="G2414" s="23">
        <v>1.5193931863094017E-2</v>
      </c>
      <c r="H2414" s="23">
        <v>6.7666674318507536E-3</v>
      </c>
      <c r="I2414" s="23">
        <v>7.4721608811918595E-5</v>
      </c>
      <c r="J2414" s="23">
        <v>29.71578622512698</v>
      </c>
      <c r="K2414" s="23">
        <v>6.6963012677913891</v>
      </c>
      <c r="L2414" s="23"/>
    </row>
    <row r="2415" spans="1:12" x14ac:dyDescent="0.2">
      <c r="A2415" s="103" t="str">
        <f t="shared" si="106"/>
        <v>2019_2_1_InIN</v>
      </c>
      <c r="B2415" s="23" t="s">
        <v>729</v>
      </c>
      <c r="C2415" s="23">
        <v>1</v>
      </c>
      <c r="D2415" s="23" t="s">
        <v>113</v>
      </c>
      <c r="E2415" s="23">
        <v>1.2493832609345281E-4</v>
      </c>
      <c r="F2415" s="23">
        <v>1.6458055102208824E-2</v>
      </c>
      <c r="G2415" s="23">
        <v>2.2154691685015725E-2</v>
      </c>
      <c r="H2415" s="23">
        <v>1.0144891621709732E-2</v>
      </c>
      <c r="I2415" s="23">
        <v>1.2493832609345281E-4</v>
      </c>
      <c r="J2415" s="23">
        <v>28.66357824239266</v>
      </c>
      <c r="K2415" s="23">
        <v>-12.88203140401108</v>
      </c>
      <c r="L2415" s="23"/>
    </row>
    <row r="2416" spans="1:12" x14ac:dyDescent="0.2">
      <c r="A2416" s="103" t="str">
        <f t="shared" si="106"/>
        <v>2019_2_1_lagE</v>
      </c>
      <c r="B2416" s="23" t="s">
        <v>729</v>
      </c>
      <c r="C2416" s="23">
        <v>1</v>
      </c>
      <c r="D2416" s="23" t="s">
        <v>226</v>
      </c>
      <c r="E2416" s="23">
        <v>0</v>
      </c>
      <c r="F2416" s="23">
        <v>6.2734448035164803E-3</v>
      </c>
      <c r="G2416" s="23">
        <v>1.1923568076040274E-2</v>
      </c>
      <c r="H2416" s="23">
        <v>9.2275868536311374E-3</v>
      </c>
      <c r="I2416" s="23">
        <v>1.4944321762383719E-4</v>
      </c>
      <c r="J2416" s="23">
        <v>30.93542240126629</v>
      </c>
      <c r="K2416" s="23">
        <v>11.79743025411719</v>
      </c>
      <c r="L2416" s="23"/>
    </row>
    <row r="2417" spans="1:12" x14ac:dyDescent="0.2">
      <c r="A2417" s="103" t="str">
        <f t="shared" si="106"/>
        <v>2019_2_1_lagI</v>
      </c>
      <c r="B2417" s="23" t="s">
        <v>729</v>
      </c>
      <c r="C2417" s="23">
        <v>1</v>
      </c>
      <c r="D2417" s="23" t="s">
        <v>227</v>
      </c>
      <c r="E2417" s="23">
        <v>2.0694970022426567E-4</v>
      </c>
      <c r="F2417" s="23">
        <v>1.8271185279776204E-2</v>
      </c>
      <c r="G2417" s="23">
        <v>1.6581048390574223E-2</v>
      </c>
      <c r="H2417" s="23">
        <v>1.3874201515465007E-2</v>
      </c>
      <c r="I2417" s="23">
        <v>2.9664613394401269E-4</v>
      </c>
      <c r="J2417" s="23">
        <v>29.700108988373039</v>
      </c>
      <c r="K2417" s="23">
        <v>-8.5671099722843493</v>
      </c>
      <c r="L2417" s="23"/>
    </row>
    <row r="2418" spans="1:12" x14ac:dyDescent="0.2">
      <c r="A2418" s="103" t="str">
        <f t="shared" si="106"/>
        <v>2019_2_2_f12_3</v>
      </c>
      <c r="B2418" s="23" t="s">
        <v>729</v>
      </c>
      <c r="C2418" s="23">
        <v>2</v>
      </c>
      <c r="D2418" s="23" t="s">
        <v>3</v>
      </c>
      <c r="E2418" s="23">
        <v>2.5736066981566045E-4</v>
      </c>
      <c r="F2418" s="23">
        <v>4.5422733259679805E-2</v>
      </c>
      <c r="G2418" s="23">
        <v>1.5259121042748744E-2</v>
      </c>
      <c r="H2418" s="23">
        <v>7.7208200944698128E-4</v>
      </c>
      <c r="I2418" s="23">
        <v>2.5736066981566045E-4</v>
      </c>
      <c r="J2418" s="23">
        <v>10.94</v>
      </c>
      <c r="K2418" s="23">
        <v>-72.053604099889824</v>
      </c>
      <c r="L2418" s="23"/>
    </row>
    <row r="2419" spans="1:12" x14ac:dyDescent="0.2">
      <c r="A2419" s="103" t="str">
        <f t="shared" si="106"/>
        <v>2019_2_2_f4_1</v>
      </c>
      <c r="B2419" s="23" t="s">
        <v>729</v>
      </c>
      <c r="C2419" s="23">
        <v>2</v>
      </c>
      <c r="D2419" s="23" t="s">
        <v>43</v>
      </c>
      <c r="E2419" s="23">
        <v>0</v>
      </c>
      <c r="F2419" s="23">
        <v>1.1889831976442057E-3</v>
      </c>
      <c r="G2419" s="23">
        <v>2.0964489866620466E-2</v>
      </c>
      <c r="H2419" s="23">
        <v>3.8880997748137851E-2</v>
      </c>
      <c r="I2419" s="23">
        <v>5.9449159882210285E-4</v>
      </c>
      <c r="J2419" s="23">
        <v>10.759999999999996</v>
      </c>
      <c r="K2419" s="23">
        <v>63.088840420030124</v>
      </c>
      <c r="L2419" s="23"/>
    </row>
    <row r="2420" spans="1:12" x14ac:dyDescent="0.2">
      <c r="A2420" s="103" t="str">
        <f t="shared" si="106"/>
        <v>2019_2_2_f4_2</v>
      </c>
      <c r="B2420" s="23" t="s">
        <v>729</v>
      </c>
      <c r="C2420" s="23">
        <v>2</v>
      </c>
      <c r="D2420" s="23" t="s">
        <v>44</v>
      </c>
      <c r="E2420" s="23">
        <v>0</v>
      </c>
      <c r="F2420" s="23">
        <v>7.8758144085866466E-4</v>
      </c>
      <c r="G2420" s="23">
        <v>4.6360462567133873E-2</v>
      </c>
      <c r="H2420" s="23">
        <v>3.1892164128786094E-2</v>
      </c>
      <c r="I2420" s="23">
        <v>5.2505429390577651E-4</v>
      </c>
      <c r="J2420" s="23">
        <v>11.119999999999997</v>
      </c>
      <c r="K2420" s="23">
        <v>40.412977087521675</v>
      </c>
      <c r="L2420" s="23"/>
    </row>
    <row r="2421" spans="1:12" x14ac:dyDescent="0.2">
      <c r="A2421" s="103" t="str">
        <f t="shared" si="106"/>
        <v>2019_2_2_f4_3</v>
      </c>
      <c r="B2421" s="23" t="s">
        <v>729</v>
      </c>
      <c r="C2421" s="23">
        <v>2</v>
      </c>
      <c r="D2421" s="23" t="s">
        <v>100</v>
      </c>
      <c r="E2421" s="23">
        <v>2.5736066981566045E-4</v>
      </c>
      <c r="F2421" s="23">
        <v>7.7208200944698128E-4</v>
      </c>
      <c r="G2421" s="23">
        <v>1.5482778244971787E-2</v>
      </c>
      <c r="H2421" s="23">
        <v>4.4169633378194087E-2</v>
      </c>
      <c r="I2421" s="23">
        <v>1.2868033490783023E-3</v>
      </c>
      <c r="J2421" s="23">
        <v>10.939999999999994</v>
      </c>
      <c r="K2421" s="23">
        <v>73.353915430774336</v>
      </c>
      <c r="L2421" s="23"/>
    </row>
    <row r="2422" spans="1:12" x14ac:dyDescent="0.2">
      <c r="A2422" s="103" t="str">
        <f t="shared" si="106"/>
        <v>2019_2_2_f4_4</v>
      </c>
      <c r="B2422" s="23" t="s">
        <v>729</v>
      </c>
      <c r="C2422" s="23">
        <v>2</v>
      </c>
      <c r="D2422" s="23" t="s">
        <v>102</v>
      </c>
      <c r="E2422" s="23">
        <v>2.7593122145058865E-4</v>
      </c>
      <c r="F2422" s="23">
        <v>8.6673227615404608E-3</v>
      </c>
      <c r="G2422" s="23">
        <v>2.5926022208192512E-2</v>
      </c>
      <c r="H2422" s="23">
        <v>2.0804397073569277E-3</v>
      </c>
      <c r="I2422" s="23">
        <v>1.3796561072529432E-4</v>
      </c>
      <c r="J2422" s="23">
        <v>9.5199999999999978</v>
      </c>
      <c r="K2422" s="23">
        <v>-18.504295756313464</v>
      </c>
      <c r="L2422" s="23"/>
    </row>
    <row r="2423" spans="1:12" x14ac:dyDescent="0.2">
      <c r="A2423" s="103" t="str">
        <f t="shared" si="106"/>
        <v>2019_2_2_f60_1</v>
      </c>
      <c r="B2423" s="23" t="s">
        <v>729</v>
      </c>
      <c r="C2423" s="23">
        <v>2</v>
      </c>
      <c r="D2423" s="23" t="s">
        <v>109</v>
      </c>
      <c r="E2423" s="23">
        <v>2.5736066981566045E-4</v>
      </c>
      <c r="F2423" s="23">
        <v>3.708248803838838E-2</v>
      </c>
      <c r="G2423" s="23">
        <v>2.2569923584777527E-2</v>
      </c>
      <c r="H2423" s="23">
        <v>1.0294426792626418E-3</v>
      </c>
      <c r="I2423" s="23">
        <v>1.0294426792626418E-3</v>
      </c>
      <c r="J2423" s="23">
        <v>10.939999999999998</v>
      </c>
      <c r="K2423" s="23">
        <v>-55.68763734450949</v>
      </c>
      <c r="L2423" s="23"/>
    </row>
    <row r="2424" spans="1:12" x14ac:dyDescent="0.2">
      <c r="A2424" s="103" t="str">
        <f t="shared" si="106"/>
        <v>2019_2_2_f61_1</v>
      </c>
      <c r="B2424" s="23" t="s">
        <v>729</v>
      </c>
      <c r="C2424" s="23">
        <v>2</v>
      </c>
      <c r="D2424" s="23" t="s">
        <v>110</v>
      </c>
      <c r="E2424" s="23">
        <v>0</v>
      </c>
      <c r="F2424" s="23">
        <v>1.7952241244847171E-2</v>
      </c>
      <c r="G2424" s="23">
        <v>2.547925873658409E-2</v>
      </c>
      <c r="H2424" s="23">
        <v>1.1037248858023546E-3</v>
      </c>
      <c r="I2424" s="23">
        <v>1.3796561072529432E-4</v>
      </c>
      <c r="J2424" s="23">
        <v>11.019999999999996</v>
      </c>
      <c r="K2424" s="23">
        <v>-37.097384270709064</v>
      </c>
      <c r="L2424" s="23"/>
    </row>
    <row r="2425" spans="1:12" x14ac:dyDescent="0.2">
      <c r="A2425" s="103" t="str">
        <f t="shared" si="106"/>
        <v>2019_2_2_f61_2</v>
      </c>
      <c r="B2425" s="23" t="s">
        <v>729</v>
      </c>
      <c r="C2425" s="23">
        <v>2</v>
      </c>
      <c r="D2425" s="23" t="s">
        <v>111</v>
      </c>
      <c r="E2425" s="23">
        <v>0</v>
      </c>
      <c r="F2425" s="23">
        <v>1.7952241244847171E-2</v>
      </c>
      <c r="G2425" s="23">
        <v>2.547925873658409E-2</v>
      </c>
      <c r="H2425" s="23">
        <v>1.1037248858023546E-3</v>
      </c>
      <c r="I2425" s="23">
        <v>1.3796561072529432E-4</v>
      </c>
      <c r="J2425" s="23">
        <v>11.019999999999996</v>
      </c>
      <c r="K2425" s="23">
        <v>-37.097384270709064</v>
      </c>
      <c r="L2425" s="23"/>
    </row>
    <row r="2426" spans="1:12" x14ac:dyDescent="0.2">
      <c r="A2426" s="103" t="str">
        <f t="shared" si="106"/>
        <v>2019_2_2_f9_1</v>
      </c>
      <c r="B2426" s="23" t="s">
        <v>729</v>
      </c>
      <c r="C2426" s="23">
        <v>2</v>
      </c>
      <c r="D2426" s="23" t="s">
        <v>4</v>
      </c>
      <c r="E2426" s="23">
        <v>0</v>
      </c>
      <c r="F2426" s="23">
        <v>1.7834747964663089E-3</v>
      </c>
      <c r="G2426" s="23">
        <v>4.5186904555690265E-2</v>
      </c>
      <c r="H2426" s="23">
        <v>1.4064091460245978E-2</v>
      </c>
      <c r="I2426" s="23">
        <v>2.9724579941105142E-4</v>
      </c>
      <c r="J2426" s="23">
        <v>10.7</v>
      </c>
      <c r="K2426" s="23">
        <v>20.992577696939581</v>
      </c>
      <c r="L2426" s="23"/>
    </row>
    <row r="2427" spans="1:12" x14ac:dyDescent="0.2">
      <c r="A2427" s="103" t="str">
        <f t="shared" si="106"/>
        <v>2019_2_2_f9_2</v>
      </c>
      <c r="B2427" s="23" t="s">
        <v>729</v>
      </c>
      <c r="C2427" s="23">
        <v>2</v>
      </c>
      <c r="D2427" s="23" t="s">
        <v>5</v>
      </c>
      <c r="E2427" s="23">
        <v>0</v>
      </c>
      <c r="F2427" s="23">
        <v>1.3126357347644411E-3</v>
      </c>
      <c r="G2427" s="23">
        <v>7.0606370908854854E-2</v>
      </c>
      <c r="H2427" s="23">
        <v>6.3336200523006125E-3</v>
      </c>
      <c r="I2427" s="23">
        <v>2.6252714695288826E-4</v>
      </c>
      <c r="J2427" s="23">
        <v>10.879999999999995</v>
      </c>
      <c r="K2427" s="23">
        <v>7.0636537534408586</v>
      </c>
      <c r="L2427" s="23"/>
    </row>
    <row r="2428" spans="1:12" x14ac:dyDescent="0.2">
      <c r="A2428" s="103" t="str">
        <f t="shared" si="106"/>
        <v>2019_2_2_f9_3</v>
      </c>
      <c r="B2428" s="23" t="s">
        <v>729</v>
      </c>
      <c r="C2428" s="23">
        <v>2</v>
      </c>
      <c r="D2428" s="23" t="s">
        <v>6</v>
      </c>
      <c r="E2428" s="23">
        <v>2.5736066981566045E-4</v>
      </c>
      <c r="F2428" s="23">
        <v>8.1173314779123327E-4</v>
      </c>
      <c r="G2428" s="23">
        <v>3.4618045880485802E-2</v>
      </c>
      <c r="H2428" s="23">
        <v>1.866391472844673E-2</v>
      </c>
      <c r="I2428" s="23">
        <v>2.5736066981566045E-4</v>
      </c>
      <c r="J2428" s="23">
        <v>9.94</v>
      </c>
      <c r="K2428" s="23">
        <v>32.691264797111955</v>
      </c>
      <c r="L2428" s="23"/>
    </row>
    <row r="2429" spans="1:12" x14ac:dyDescent="0.2">
      <c r="A2429" s="103" t="str">
        <f t="shared" si="106"/>
        <v>2019_2_2_f9_4</v>
      </c>
      <c r="B2429" s="23" t="s">
        <v>729</v>
      </c>
      <c r="C2429" s="23">
        <v>2</v>
      </c>
      <c r="D2429" s="23" t="s">
        <v>7</v>
      </c>
      <c r="E2429" s="23">
        <v>1.3796561072529432E-4</v>
      </c>
      <c r="F2429" s="23">
        <v>8.8381550116982972E-3</v>
      </c>
      <c r="G2429" s="23">
        <v>2.6731904779589248E-2</v>
      </c>
      <c r="H2429" s="23">
        <v>1.1037248858023546E-3</v>
      </c>
      <c r="I2429" s="23">
        <v>1.3796561072529432E-4</v>
      </c>
      <c r="J2429" s="23">
        <v>9.4599999999999991</v>
      </c>
      <c r="K2429" s="23">
        <v>-20.932312841413353</v>
      </c>
      <c r="L2429" s="23"/>
    </row>
    <row r="2430" spans="1:12" x14ac:dyDescent="0.2">
      <c r="A2430" s="103" t="str">
        <f t="shared" si="106"/>
        <v>2019_2_2_InEI</v>
      </c>
      <c r="B2430" s="23" t="s">
        <v>729</v>
      </c>
      <c r="C2430" s="23">
        <v>2</v>
      </c>
      <c r="D2430" s="23" t="s">
        <v>107</v>
      </c>
      <c r="E2430" s="23">
        <v>0</v>
      </c>
      <c r="F2430" s="23">
        <v>2.2320491731002538E-5</v>
      </c>
      <c r="G2430" s="23">
        <v>9.8549500055995927E-4</v>
      </c>
      <c r="H2430" s="23">
        <v>1.2921691491559755E-4</v>
      </c>
      <c r="I2430" s="23">
        <v>4.0392083920624426E-6</v>
      </c>
      <c r="J2430" s="23">
        <v>10.773108377915854</v>
      </c>
      <c r="K2430" s="23">
        <v>10.076040661865251</v>
      </c>
      <c r="L2430" s="23"/>
    </row>
    <row r="2431" spans="1:12" x14ac:dyDescent="0.2">
      <c r="A2431" s="103" t="str">
        <f t="shared" si="106"/>
        <v>2019_2_2_InIN</v>
      </c>
      <c r="B2431" s="23" t="s">
        <v>729</v>
      </c>
      <c r="C2431" s="23">
        <v>2</v>
      </c>
      <c r="D2431" s="23" t="s">
        <v>113</v>
      </c>
      <c r="E2431" s="23">
        <v>2.0867823060539192E-6</v>
      </c>
      <c r="F2431" s="23">
        <v>6.1525235487154778E-5</v>
      </c>
      <c r="G2431" s="23">
        <v>3.7593186730423437E-4</v>
      </c>
      <c r="H2431" s="23">
        <v>1.1582611705146592E-4</v>
      </c>
      <c r="I2431" s="23">
        <v>2.0867823060539192E-6</v>
      </c>
      <c r="J2431" s="23">
        <v>9.812503993513225</v>
      </c>
      <c r="K2431" s="23">
        <v>9.7408235182575158</v>
      </c>
      <c r="L2431" s="23"/>
    </row>
    <row r="2432" spans="1:12" x14ac:dyDescent="0.2">
      <c r="A2432" s="103" t="str">
        <f t="shared" si="106"/>
        <v>2019_2_2_lagE</v>
      </c>
      <c r="B2432" s="23" t="s">
        <v>729</v>
      </c>
      <c r="C2432" s="23">
        <v>2</v>
      </c>
      <c r="D2432" s="23" t="s">
        <v>226</v>
      </c>
      <c r="E2432" s="23">
        <v>0</v>
      </c>
      <c r="F2432" s="23">
        <v>1.4242074946877653E-5</v>
      </c>
      <c r="G2432" s="23">
        <v>5.6119997345414744E-4</v>
      </c>
      <c r="H2432" s="23">
        <v>5.6733463466965089E-4</v>
      </c>
      <c r="I2432" s="23">
        <v>8.0784167841248852E-6</v>
      </c>
      <c r="J2432" s="23">
        <v>10.906216755831711</v>
      </c>
      <c r="K2432" s="23">
        <v>49.463168157558947</v>
      </c>
      <c r="L2432" s="23"/>
    </row>
    <row r="2433" spans="1:12" x14ac:dyDescent="0.2">
      <c r="A2433" s="103" t="str">
        <f t="shared" si="106"/>
        <v>2019_2_2_lagI</v>
      </c>
      <c r="B2433" s="23" t="s">
        <v>729</v>
      </c>
      <c r="C2433" s="23">
        <v>2</v>
      </c>
      <c r="D2433" s="23" t="s">
        <v>227</v>
      </c>
      <c r="E2433" s="23">
        <v>2.8427458148169602E-6</v>
      </c>
      <c r="F2433" s="23">
        <v>6.0585777762195485E-5</v>
      </c>
      <c r="G2433" s="23">
        <v>2.4753952338417212E-4</v>
      </c>
      <c r="H2433" s="23">
        <v>2.9042852104194978E-4</v>
      </c>
      <c r="I2433" s="23">
        <v>7.4100574952174326E-6</v>
      </c>
      <c r="J2433" s="23">
        <v>10.363813781610348</v>
      </c>
      <c r="K2433" s="23">
        <v>39.253410957039961</v>
      </c>
      <c r="L2433" s="23"/>
    </row>
    <row r="2434" spans="1:12" x14ac:dyDescent="0.2">
      <c r="A2434" s="103" t="str">
        <f t="shared" si="106"/>
        <v>2019_2_3_f12_3</v>
      </c>
      <c r="B2434" s="23" t="s">
        <v>729</v>
      </c>
      <c r="C2434" s="23">
        <v>3</v>
      </c>
      <c r="D2434" s="23" t="s">
        <v>3</v>
      </c>
      <c r="E2434" s="23">
        <v>4.4990713090291595E-2</v>
      </c>
      <c r="F2434" s="23">
        <v>1.1085616138435646</v>
      </c>
      <c r="G2434" s="23">
        <v>0.95933937825448279</v>
      </c>
      <c r="H2434" s="23">
        <v>0.13388985134205422</v>
      </c>
      <c r="I2434" s="23">
        <v>2.5639950619419966E-3</v>
      </c>
      <c r="J2434" s="23">
        <v>132.21999999999994</v>
      </c>
      <c r="K2434" s="23">
        <v>-47.103709690499102</v>
      </c>
      <c r="L2434" s="23"/>
    </row>
    <row r="2435" spans="1:12" x14ac:dyDescent="0.2">
      <c r="A2435" s="103" t="str">
        <f t="shared" ref="A2435:A2498" si="107">CONCATENATE(B2435,"_",C2435,"_",D2435)</f>
        <v>2019_2_3_f4_1</v>
      </c>
      <c r="B2435" s="23" t="s">
        <v>729</v>
      </c>
      <c r="C2435" s="23">
        <v>3</v>
      </c>
      <c r="D2435" s="23" t="s">
        <v>43</v>
      </c>
      <c r="E2435" s="23">
        <v>0</v>
      </c>
      <c r="F2435" s="23">
        <v>0.10020439979213581</v>
      </c>
      <c r="G2435" s="23">
        <v>0.41382781915814981</v>
      </c>
      <c r="H2435" s="23">
        <v>0.96058929499393642</v>
      </c>
      <c r="I2435" s="23">
        <v>9.8880997748137883E-2</v>
      </c>
      <c r="J2435" s="23">
        <v>134.63999999999993</v>
      </c>
      <c r="K2435" s="23">
        <v>67.247867914745214</v>
      </c>
      <c r="L2435" s="23"/>
    </row>
    <row r="2436" spans="1:12" x14ac:dyDescent="0.2">
      <c r="A2436" s="103" t="str">
        <f t="shared" si="107"/>
        <v>2019_2_3_f4_2</v>
      </c>
      <c r="B2436" s="23" t="s">
        <v>729</v>
      </c>
      <c r="C2436" s="23">
        <v>3</v>
      </c>
      <c r="D2436" s="23" t="s">
        <v>44</v>
      </c>
      <c r="E2436" s="23">
        <v>0</v>
      </c>
      <c r="F2436" s="23">
        <v>0.11985068785661983</v>
      </c>
      <c r="G2436" s="23">
        <v>0.86545787233273774</v>
      </c>
      <c r="H2436" s="23">
        <v>0.62414003745812785</v>
      </c>
      <c r="I2436" s="23">
        <v>3.9323342726570714E-3</v>
      </c>
      <c r="J2436" s="23">
        <v>137.09999999999991</v>
      </c>
      <c r="K2436" s="23">
        <v>31.744147213720282</v>
      </c>
      <c r="L2436" s="23"/>
    </row>
    <row r="2437" spans="1:12" x14ac:dyDescent="0.2">
      <c r="A2437" s="103" t="str">
        <f t="shared" si="107"/>
        <v>2019_2_3_f4_3</v>
      </c>
      <c r="B2437" s="23" t="s">
        <v>729</v>
      </c>
      <c r="C2437" s="23">
        <v>3</v>
      </c>
      <c r="D2437" s="23" t="s">
        <v>100</v>
      </c>
      <c r="E2437" s="23">
        <v>2.5639950619419966E-3</v>
      </c>
      <c r="F2437" s="23">
        <v>7.5074138409589167E-2</v>
      </c>
      <c r="G2437" s="23">
        <v>0.80348529289528581</v>
      </c>
      <c r="H2437" s="23">
        <v>1.0355422682119046</v>
      </c>
      <c r="I2437" s="23">
        <v>0.24366452719907317</v>
      </c>
      <c r="J2437" s="23">
        <v>128.48999999999995</v>
      </c>
      <c r="K2437" s="23">
        <v>66.780031105122717</v>
      </c>
      <c r="L2437" s="23"/>
    </row>
    <row r="2438" spans="1:12" x14ac:dyDescent="0.2">
      <c r="A2438" s="103" t="str">
        <f t="shared" si="107"/>
        <v>2019_2_3_f4_4</v>
      </c>
      <c r="B2438" s="23" t="s">
        <v>729</v>
      </c>
      <c r="C2438" s="23">
        <v>3</v>
      </c>
      <c r="D2438" s="23" t="s">
        <v>102</v>
      </c>
      <c r="E2438" s="23">
        <v>3.3056040405540902E-3</v>
      </c>
      <c r="F2438" s="23">
        <v>0.28460819994800757</v>
      </c>
      <c r="G2438" s="23">
        <v>1.0394239982174014</v>
      </c>
      <c r="H2438" s="23">
        <v>0.26488301704608752</v>
      </c>
      <c r="I2438" s="23">
        <v>1.6528020202770451E-3</v>
      </c>
      <c r="J2438" s="23">
        <v>122.80999999999996</v>
      </c>
      <c r="K2438" s="23">
        <v>-1.4449569046816602</v>
      </c>
      <c r="L2438" s="23"/>
    </row>
    <row r="2439" spans="1:12" x14ac:dyDescent="0.2">
      <c r="A2439" s="103" t="str">
        <f t="shared" si="107"/>
        <v>2019_2_3_f60_1</v>
      </c>
      <c r="B2439" s="23" t="s">
        <v>729</v>
      </c>
      <c r="C2439" s="23">
        <v>3</v>
      </c>
      <c r="D2439" s="23" t="s">
        <v>109</v>
      </c>
      <c r="E2439" s="23">
        <v>2.5639950619419966E-3</v>
      </c>
      <c r="F2439" s="23">
        <v>0.77248673985154936</v>
      </c>
      <c r="G2439" s="23">
        <v>1.2631695919741079</v>
      </c>
      <c r="H2439" s="23">
        <v>0.23942977957353476</v>
      </c>
      <c r="I2439" s="23">
        <v>1.0255980247767986E-2</v>
      </c>
      <c r="J2439" s="23">
        <v>135.48999999999992</v>
      </c>
      <c r="K2439" s="23">
        <v>-22.626496468262939</v>
      </c>
      <c r="L2439" s="23"/>
    </row>
    <row r="2440" spans="1:12" x14ac:dyDescent="0.2">
      <c r="A2440" s="103" t="str">
        <f t="shared" si="107"/>
        <v>2019_2_3_f61_1</v>
      </c>
      <c r="B2440" s="23" t="s">
        <v>729</v>
      </c>
      <c r="C2440" s="23">
        <v>3</v>
      </c>
      <c r="D2440" s="23" t="s">
        <v>110</v>
      </c>
      <c r="E2440" s="23">
        <v>5.124967504735024E-3</v>
      </c>
      <c r="F2440" s="23">
        <v>0.61344654064693382</v>
      </c>
      <c r="G2440" s="23">
        <v>0.94672336316708039</v>
      </c>
      <c r="H2440" s="23">
        <v>7.3980762803134426E-2</v>
      </c>
      <c r="I2440" s="23">
        <v>1.6528020202770451E-3</v>
      </c>
      <c r="J2440" s="23">
        <v>127.95999999999994</v>
      </c>
      <c r="K2440" s="23">
        <v>-33.298838436692037</v>
      </c>
      <c r="L2440" s="23"/>
    </row>
    <row r="2441" spans="1:12" x14ac:dyDescent="0.2">
      <c r="A2441" s="103" t="str">
        <f t="shared" si="107"/>
        <v>2019_2_3_f61_2</v>
      </c>
      <c r="B2441" s="23" t="s">
        <v>729</v>
      </c>
      <c r="C2441" s="23">
        <v>3</v>
      </c>
      <c r="D2441" s="23" t="s">
        <v>111</v>
      </c>
      <c r="E2441" s="23">
        <v>5.124967504735024E-3</v>
      </c>
      <c r="F2441" s="23">
        <v>0.61344654064693382</v>
      </c>
      <c r="G2441" s="23">
        <v>0.94672336316708039</v>
      </c>
      <c r="H2441" s="23">
        <v>7.3980762803134426E-2</v>
      </c>
      <c r="I2441" s="23">
        <v>1.6528020202770451E-3</v>
      </c>
      <c r="J2441" s="23">
        <v>127.95999999999994</v>
      </c>
      <c r="K2441" s="23">
        <v>-33.298838436692037</v>
      </c>
      <c r="L2441" s="23"/>
    </row>
    <row r="2442" spans="1:12" x14ac:dyDescent="0.2">
      <c r="A2442" s="103" t="str">
        <f t="shared" si="107"/>
        <v>2019_2_3_f9_1</v>
      </c>
      <c r="B2442" s="23" t="s">
        <v>729</v>
      </c>
      <c r="C2442" s="23">
        <v>3</v>
      </c>
      <c r="D2442" s="23" t="s">
        <v>4</v>
      </c>
      <c r="E2442" s="23">
        <v>0</v>
      </c>
      <c r="F2442" s="23">
        <v>0.11575264160748314</v>
      </c>
      <c r="G2442" s="23">
        <v>0.69552433743287678</v>
      </c>
      <c r="H2442" s="23">
        <v>0.75794353022691796</v>
      </c>
      <c r="I2442" s="23">
        <v>2.1410012125411397E-3</v>
      </c>
      <c r="J2442" s="23">
        <v>134.40999999999991</v>
      </c>
      <c r="K2442" s="23">
        <v>41.140939671299137</v>
      </c>
      <c r="L2442" s="23"/>
    </row>
    <row r="2443" spans="1:12" x14ac:dyDescent="0.2">
      <c r="A2443" s="103" t="str">
        <f t="shared" si="107"/>
        <v>2019_2_3_f9_2</v>
      </c>
      <c r="B2443" s="23" t="s">
        <v>729</v>
      </c>
      <c r="C2443" s="23">
        <v>3</v>
      </c>
      <c r="D2443" s="23" t="s">
        <v>5</v>
      </c>
      <c r="E2443" s="23">
        <v>0</v>
      </c>
      <c r="F2443" s="23">
        <v>0.16425788069667951</v>
      </c>
      <c r="G2443" s="23">
        <v>1.0943725801340523</v>
      </c>
      <c r="H2443" s="23">
        <v>0.34491963540776749</v>
      </c>
      <c r="I2443" s="23">
        <v>1.9661671363285357E-3</v>
      </c>
      <c r="J2443" s="23">
        <v>136.17999999999989</v>
      </c>
      <c r="K2443" s="23">
        <v>11.497491068432065</v>
      </c>
      <c r="L2443" s="23"/>
    </row>
    <row r="2444" spans="1:12" x14ac:dyDescent="0.2">
      <c r="A2444" s="103" t="str">
        <f t="shared" si="107"/>
        <v>2019_2_3_f9_3</v>
      </c>
      <c r="B2444" s="23" t="s">
        <v>729</v>
      </c>
      <c r="C2444" s="23">
        <v>3</v>
      </c>
      <c r="D2444" s="23" t="s">
        <v>6</v>
      </c>
      <c r="E2444" s="23">
        <v>2.5639950619419966E-3</v>
      </c>
      <c r="F2444" s="23">
        <v>0.17965243713100168</v>
      </c>
      <c r="G2444" s="23">
        <v>1.159899114781543</v>
      </c>
      <c r="H2444" s="23">
        <v>0.80453341909867393</v>
      </c>
      <c r="I2444" s="23">
        <v>4.071494678749385E-2</v>
      </c>
      <c r="J2444" s="23">
        <v>128.48999999999998</v>
      </c>
      <c r="K2444" s="23">
        <v>32.056069010563625</v>
      </c>
      <c r="L2444" s="23"/>
    </row>
    <row r="2445" spans="1:12" x14ac:dyDescent="0.2">
      <c r="A2445" s="103" t="str">
        <f t="shared" si="107"/>
        <v>2019_2_3_f9_4</v>
      </c>
      <c r="B2445" s="23" t="s">
        <v>729</v>
      </c>
      <c r="C2445" s="23">
        <v>3</v>
      </c>
      <c r="D2445" s="23" t="s">
        <v>7</v>
      </c>
      <c r="E2445" s="23">
        <v>4.9188732498978718E-2</v>
      </c>
      <c r="F2445" s="23">
        <v>0.41966056374642546</v>
      </c>
      <c r="G2445" s="23">
        <v>0.93716734133026214</v>
      </c>
      <c r="H2445" s="23">
        <v>0.14152764882831353</v>
      </c>
      <c r="I2445" s="23">
        <v>1.6528020202770451E-3</v>
      </c>
      <c r="J2445" s="23">
        <v>121.57999999999994</v>
      </c>
      <c r="K2445" s="23">
        <v>-24.090206382656906</v>
      </c>
      <c r="L2445" s="23"/>
    </row>
    <row r="2446" spans="1:12" x14ac:dyDescent="0.2">
      <c r="A2446" s="103" t="str">
        <f t="shared" si="107"/>
        <v>2019_2_3_InEI</v>
      </c>
      <c r="B2446" s="23" t="s">
        <v>729</v>
      </c>
      <c r="C2446" s="23">
        <v>3</v>
      </c>
      <c r="D2446" s="23" t="s">
        <v>107</v>
      </c>
      <c r="E2446" s="23">
        <v>0</v>
      </c>
      <c r="F2446" s="23">
        <v>5.1169635237582316E-3</v>
      </c>
      <c r="G2446" s="23">
        <v>2.9197112228450495E-2</v>
      </c>
      <c r="H2446" s="23">
        <v>1.8188218925528583E-2</v>
      </c>
      <c r="I2446" s="23">
        <v>5.3309295210407634E-5</v>
      </c>
      <c r="J2446" s="23">
        <v>135.61917448987847</v>
      </c>
      <c r="K2446" s="23">
        <v>25.074155743646859</v>
      </c>
      <c r="L2446" s="23"/>
    </row>
    <row r="2447" spans="1:12" x14ac:dyDescent="0.2">
      <c r="A2447" s="103" t="str">
        <f t="shared" si="107"/>
        <v>2019_2_3_InIN</v>
      </c>
      <c r="B2447" s="23" t="s">
        <v>729</v>
      </c>
      <c r="C2447" s="23">
        <v>3</v>
      </c>
      <c r="D2447" s="23" t="s">
        <v>113</v>
      </c>
      <c r="E2447" s="23">
        <v>1.4174425050108091E-3</v>
      </c>
      <c r="F2447" s="23">
        <v>1.745892768769455E-2</v>
      </c>
      <c r="G2447" s="23">
        <v>5.6888380421939513E-2</v>
      </c>
      <c r="H2447" s="23">
        <v>2.5105671920760443E-2</v>
      </c>
      <c r="I2447" s="23">
        <v>1.6355203867011185E-3</v>
      </c>
      <c r="J2447" s="23">
        <v>125.84994453522836</v>
      </c>
      <c r="K2447" s="23">
        <v>7.8852989066093988</v>
      </c>
      <c r="L2447" s="23"/>
    </row>
    <row r="2448" spans="1:12" x14ac:dyDescent="0.2">
      <c r="A2448" s="103" t="str">
        <f t="shared" si="107"/>
        <v>2019_2_3_lagE</v>
      </c>
      <c r="B2448" s="23" t="s">
        <v>729</v>
      </c>
      <c r="C2448" s="23">
        <v>3</v>
      </c>
      <c r="D2448" s="23" t="s">
        <v>226</v>
      </c>
      <c r="E2448" s="23">
        <v>0</v>
      </c>
      <c r="F2448" s="23">
        <v>3.9340038653624589E-3</v>
      </c>
      <c r="G2448" s="23">
        <v>1.9809511203581869E-2</v>
      </c>
      <c r="H2448" s="23">
        <v>2.7006168286179785E-2</v>
      </c>
      <c r="I2448" s="23">
        <v>1.9348111755774517E-3</v>
      </c>
      <c r="J2448" s="23">
        <v>136.16942301047382</v>
      </c>
      <c r="K2448" s="23">
        <v>51.137980940999761</v>
      </c>
      <c r="L2448" s="23"/>
    </row>
    <row r="2449" spans="1:12" x14ac:dyDescent="0.2">
      <c r="A2449" s="103" t="str">
        <f t="shared" si="107"/>
        <v>2019_2_3_lagI</v>
      </c>
      <c r="B2449" s="23" t="s">
        <v>729</v>
      </c>
      <c r="C2449" s="23">
        <v>3</v>
      </c>
      <c r="D2449" s="23" t="s">
        <v>227</v>
      </c>
      <c r="E2449" s="23">
        <v>1.2528229856367389E-4</v>
      </c>
      <c r="F2449" s="23">
        <v>9.5838823368209099E-3</v>
      </c>
      <c r="G2449" s="23">
        <v>5.20470019103201E-2</v>
      </c>
      <c r="H2449" s="23">
        <v>3.2662082947071909E-2</v>
      </c>
      <c r="I2449" s="23">
        <v>8.4020888125923739E-3</v>
      </c>
      <c r="J2449" s="23">
        <v>126.77433164895025</v>
      </c>
      <c r="K2449" s="23">
        <v>38.544722076876255</v>
      </c>
      <c r="L2449" s="23"/>
    </row>
    <row r="2450" spans="1:12" x14ac:dyDescent="0.2">
      <c r="A2450" s="103" t="str">
        <f t="shared" si="107"/>
        <v>2019_2_4_f12_3</v>
      </c>
      <c r="B2450" s="23" t="s">
        <v>729</v>
      </c>
      <c r="C2450" s="23">
        <v>4</v>
      </c>
      <c r="D2450" s="23" t="s">
        <v>3</v>
      </c>
      <c r="E2450" s="23">
        <v>8.6327754742392148E-4</v>
      </c>
      <c r="F2450" s="23">
        <v>0.28222406580895515</v>
      </c>
      <c r="G2450" s="23">
        <v>0.38773703782848079</v>
      </c>
      <c r="H2450" s="23">
        <v>2.6534282715839103E-2</v>
      </c>
      <c r="I2450" s="23">
        <v>8.6327754742392148E-4</v>
      </c>
      <c r="J2450" s="23">
        <v>34.119999999999969</v>
      </c>
      <c r="K2450" s="23">
        <v>-36.620130063918012</v>
      </c>
      <c r="L2450" s="23"/>
    </row>
    <row r="2451" spans="1:12" x14ac:dyDescent="0.2">
      <c r="A2451" s="103" t="str">
        <f t="shared" si="107"/>
        <v>2019_2_4_f4_1</v>
      </c>
      <c r="B2451" s="23" t="s">
        <v>729</v>
      </c>
      <c r="C2451" s="23">
        <v>4</v>
      </c>
      <c r="D2451" s="23" t="s">
        <v>43</v>
      </c>
      <c r="E2451" s="23">
        <v>0</v>
      </c>
      <c r="F2451" s="23">
        <v>3.5425601940065825E-2</v>
      </c>
      <c r="G2451" s="23">
        <v>0.1798191581500086</v>
      </c>
      <c r="H2451" s="23">
        <v>0.29798683526762482</v>
      </c>
      <c r="I2451" s="23">
        <v>1.137987181707951E-2</v>
      </c>
      <c r="J2451" s="23">
        <v>33.969999999999978</v>
      </c>
      <c r="K2451" s="23">
        <v>54.387102611056889</v>
      </c>
      <c r="L2451" s="23"/>
    </row>
    <row r="2452" spans="1:12" x14ac:dyDescent="0.2">
      <c r="A2452" s="103" t="str">
        <f t="shared" si="107"/>
        <v>2019_2_4_f4_2</v>
      </c>
      <c r="B2452" s="23" t="s">
        <v>729</v>
      </c>
      <c r="C2452" s="23">
        <v>4</v>
      </c>
      <c r="D2452" s="23" t="s">
        <v>44</v>
      </c>
      <c r="E2452" s="23">
        <v>0</v>
      </c>
      <c r="F2452" s="23">
        <v>3.7086080572774377E-2</v>
      </c>
      <c r="G2452" s="23">
        <v>0.2356213196635227</v>
      </c>
      <c r="H2452" s="23">
        <v>0.22784639504803855</v>
      </c>
      <c r="I2452" s="23">
        <v>3.1765479517175121E-2</v>
      </c>
      <c r="J2452" s="23">
        <v>35.269999999999975</v>
      </c>
      <c r="K2452" s="23">
        <v>47.770442579678082</v>
      </c>
      <c r="L2452" s="23"/>
    </row>
    <row r="2453" spans="1:12" x14ac:dyDescent="0.2">
      <c r="A2453" s="103" t="str">
        <f t="shared" si="107"/>
        <v>2019_2_4_f4_3</v>
      </c>
      <c r="B2453" s="23" t="s">
        <v>729</v>
      </c>
      <c r="C2453" s="23">
        <v>4</v>
      </c>
      <c r="D2453" s="23" t="s">
        <v>100</v>
      </c>
      <c r="E2453" s="23">
        <v>8.6327754742392148E-4</v>
      </c>
      <c r="F2453" s="23">
        <v>1.9855383590750196E-2</v>
      </c>
      <c r="G2453" s="23">
        <v>0.1173891038548352</v>
      </c>
      <c r="H2453" s="23">
        <v>0.47734469298614618</v>
      </c>
      <c r="I2453" s="23">
        <v>8.2769483468967175E-2</v>
      </c>
      <c r="J2453" s="23">
        <v>34.119999999999976</v>
      </c>
      <c r="K2453" s="23">
        <v>88.983414063140657</v>
      </c>
      <c r="L2453" s="23"/>
    </row>
    <row r="2454" spans="1:12" x14ac:dyDescent="0.2">
      <c r="A2454" s="103" t="str">
        <f t="shared" si="107"/>
        <v>2019_2_4_f4_4</v>
      </c>
      <c r="B2454" s="23" t="s">
        <v>729</v>
      </c>
      <c r="C2454" s="23">
        <v>4</v>
      </c>
      <c r="D2454" s="23" t="s">
        <v>102</v>
      </c>
      <c r="E2454" s="23">
        <v>2.1539718498161699E-3</v>
      </c>
      <c r="F2454" s="23">
        <v>6.8964236639803916E-2</v>
      </c>
      <c r="G2454" s="23">
        <v>0.6884168306903844</v>
      </c>
      <c r="H2454" s="23">
        <v>0.19088851338804902</v>
      </c>
      <c r="I2454" s="23">
        <v>1.0769859249080849E-3</v>
      </c>
      <c r="J2454" s="23">
        <v>29.769999999999971</v>
      </c>
      <c r="K2454" s="23">
        <v>12.587518351605736</v>
      </c>
      <c r="L2454" s="23"/>
    </row>
    <row r="2455" spans="1:12" x14ac:dyDescent="0.2">
      <c r="A2455" s="103" t="str">
        <f t="shared" si="107"/>
        <v>2019_2_4_f60_1</v>
      </c>
      <c r="B2455" s="23" t="s">
        <v>729</v>
      </c>
      <c r="C2455" s="23">
        <v>4</v>
      </c>
      <c r="D2455" s="23" t="s">
        <v>109</v>
      </c>
      <c r="E2455" s="23">
        <v>8.6327754742392148E-4</v>
      </c>
      <c r="F2455" s="23">
        <v>0.15727614268678919</v>
      </c>
      <c r="G2455" s="23">
        <v>0.40175376297019932</v>
      </c>
      <c r="H2455" s="23">
        <v>0.1348756480540147</v>
      </c>
      <c r="I2455" s="23">
        <v>3.4531101896956859E-3</v>
      </c>
      <c r="J2455" s="23">
        <v>34.119999999999969</v>
      </c>
      <c r="K2455" s="23">
        <v>-2.4663832981980915</v>
      </c>
      <c r="L2455" s="23"/>
    </row>
    <row r="2456" spans="1:12" x14ac:dyDescent="0.2">
      <c r="A2456" s="103" t="str">
        <f t="shared" si="107"/>
        <v>2019_2_4_f61_1</v>
      </c>
      <c r="B2456" s="23" t="s">
        <v>729</v>
      </c>
      <c r="C2456" s="23">
        <v>4</v>
      </c>
      <c r="D2456" s="23" t="s">
        <v>110</v>
      </c>
      <c r="E2456" s="23">
        <v>0</v>
      </c>
      <c r="F2456" s="23">
        <v>0.40210773572993602</v>
      </c>
      <c r="G2456" s="23">
        <v>0.54155680172317699</v>
      </c>
      <c r="H2456" s="23">
        <v>0.10422624131912209</v>
      </c>
      <c r="I2456" s="23">
        <v>1.0769859249080849E-3</v>
      </c>
      <c r="J2456" s="23">
        <v>32.019999999999968</v>
      </c>
      <c r="K2456" s="23">
        <v>-28.192241221671843</v>
      </c>
      <c r="L2456" s="23"/>
    </row>
    <row r="2457" spans="1:12" x14ac:dyDescent="0.2">
      <c r="A2457" s="103" t="str">
        <f t="shared" si="107"/>
        <v>2019_2_4_f61_2</v>
      </c>
      <c r="B2457" s="23" t="s">
        <v>729</v>
      </c>
      <c r="C2457" s="23">
        <v>4</v>
      </c>
      <c r="D2457" s="23" t="s">
        <v>111</v>
      </c>
      <c r="E2457" s="23">
        <v>0</v>
      </c>
      <c r="F2457" s="23">
        <v>0.40210773572993602</v>
      </c>
      <c r="G2457" s="23">
        <v>0.54155680172317699</v>
      </c>
      <c r="H2457" s="23">
        <v>0.10422624131912209</v>
      </c>
      <c r="I2457" s="23">
        <v>1.0769859249080849E-3</v>
      </c>
      <c r="J2457" s="23">
        <v>32.019999999999968</v>
      </c>
      <c r="K2457" s="23">
        <v>-28.192241221671843</v>
      </c>
      <c r="L2457" s="23"/>
    </row>
    <row r="2458" spans="1:12" x14ac:dyDescent="0.2">
      <c r="A2458" s="103" t="str">
        <f t="shared" si="107"/>
        <v>2019_2_4_f9_1</v>
      </c>
      <c r="B2458" s="23" t="s">
        <v>729</v>
      </c>
      <c r="C2458" s="23">
        <v>4</v>
      </c>
      <c r="D2458" s="23" t="s">
        <v>4</v>
      </c>
      <c r="E2458" s="23">
        <v>1.6102546336393554E-2</v>
      </c>
      <c r="F2458" s="23">
        <v>2.0933310237311629E-2</v>
      </c>
      <c r="G2458" s="23">
        <v>0.32997332409492436</v>
      </c>
      <c r="H2458" s="23">
        <v>0.16232496102546334</v>
      </c>
      <c r="I2458" s="23">
        <v>8.051273168196778E-4</v>
      </c>
      <c r="J2458" s="23">
        <v>33.91999999999998</v>
      </c>
      <c r="K2458" s="23">
        <v>20.899567194054299</v>
      </c>
      <c r="L2458" s="23"/>
    </row>
    <row r="2459" spans="1:12" x14ac:dyDescent="0.2">
      <c r="A2459" s="103" t="str">
        <f t="shared" si="107"/>
        <v>2019_2_4_f9_2</v>
      </c>
      <c r="B2459" s="23" t="s">
        <v>729</v>
      </c>
      <c r="C2459" s="23">
        <v>4</v>
      </c>
      <c r="D2459" s="23" t="s">
        <v>5</v>
      </c>
      <c r="E2459" s="23">
        <v>0</v>
      </c>
      <c r="F2459" s="23">
        <v>8.0332543807272894E-2</v>
      </c>
      <c r="G2459" s="23">
        <v>0.21470050079643468</v>
      </c>
      <c r="H2459" s="23">
        <v>0.23403593043363943</v>
      </c>
      <c r="I2459" s="23">
        <v>6.5005995283276227E-4</v>
      </c>
      <c r="J2459" s="23">
        <v>35.069999999999979</v>
      </c>
      <c r="K2459" s="23">
        <v>29.2614567899954</v>
      </c>
      <c r="L2459" s="23"/>
    </row>
    <row r="2460" spans="1:12" x14ac:dyDescent="0.2">
      <c r="A2460" s="103" t="str">
        <f t="shared" si="107"/>
        <v>2019_2_4_f9_3</v>
      </c>
      <c r="B2460" s="23" t="s">
        <v>729</v>
      </c>
      <c r="C2460" s="23">
        <v>4</v>
      </c>
      <c r="D2460" s="23" t="s">
        <v>6</v>
      </c>
      <c r="E2460" s="23">
        <v>8.6327754742392148E-4</v>
      </c>
      <c r="F2460" s="23">
        <v>3.798421208665255E-2</v>
      </c>
      <c r="G2460" s="23">
        <v>0.23125961135577591</v>
      </c>
      <c r="H2460" s="23">
        <v>0.39590657502975213</v>
      </c>
      <c r="I2460" s="23">
        <v>3.2208265428518248E-2</v>
      </c>
      <c r="J2460" s="23">
        <v>34.119999999999969</v>
      </c>
      <c r="K2460" s="23">
        <v>60.240492848582207</v>
      </c>
      <c r="L2460" s="23"/>
    </row>
    <row r="2461" spans="1:12" x14ac:dyDescent="0.2">
      <c r="A2461" s="103" t="str">
        <f t="shared" si="107"/>
        <v>2019_2_4_f9_4</v>
      </c>
      <c r="B2461" s="23" t="s">
        <v>729</v>
      </c>
      <c r="C2461" s="23">
        <v>4</v>
      </c>
      <c r="D2461" s="23" t="s">
        <v>7</v>
      </c>
      <c r="E2461" s="23">
        <v>2.2616704423069782E-2</v>
      </c>
      <c r="F2461" s="23">
        <v>0.21209195231551964</v>
      </c>
      <c r="G2461" s="23">
        <v>0.60983399561778062</v>
      </c>
      <c r="H2461" s="23">
        <v>0.15733483121030925</v>
      </c>
      <c r="I2461" s="23">
        <v>1.0769859249080849E-3</v>
      </c>
      <c r="J2461" s="23">
        <v>29.71999999999997</v>
      </c>
      <c r="K2461" s="23">
        <v>-9.7548354464314446</v>
      </c>
      <c r="L2461" s="23"/>
    </row>
    <row r="2462" spans="1:12" x14ac:dyDescent="0.2">
      <c r="A2462" s="103" t="str">
        <f t="shared" si="107"/>
        <v>2019_2_4_InEI</v>
      </c>
      <c r="B2462" s="23" t="s">
        <v>729</v>
      </c>
      <c r="C2462" s="23">
        <v>4</v>
      </c>
      <c r="D2462" s="23" t="s">
        <v>107</v>
      </c>
      <c r="E2462" s="23">
        <v>2.4938359441366493E-4</v>
      </c>
      <c r="F2462" s="23">
        <v>1.6969849110702322E-3</v>
      </c>
      <c r="G2462" s="23">
        <v>8.6433654216027545E-3</v>
      </c>
      <c r="H2462" s="23">
        <v>6.4176120433037604E-3</v>
      </c>
      <c r="I2462" s="23">
        <v>2.2672174995990865E-5</v>
      </c>
      <c r="J2462" s="23">
        <v>34.683609734006588</v>
      </c>
      <c r="K2462" s="23">
        <v>25.056956821588631</v>
      </c>
      <c r="L2462" s="23"/>
    </row>
    <row r="2463" spans="1:12" x14ac:dyDescent="0.2">
      <c r="A2463" s="103" t="str">
        <f t="shared" si="107"/>
        <v>2019_2_4_InIN</v>
      </c>
      <c r="B2463" s="23" t="s">
        <v>729</v>
      </c>
      <c r="C2463" s="23">
        <v>4</v>
      </c>
      <c r="D2463" s="23" t="s">
        <v>113</v>
      </c>
      <c r="E2463" s="23">
        <v>9.5700626273466827E-4</v>
      </c>
      <c r="F2463" s="23">
        <v>1.0718278860223186E-2</v>
      </c>
      <c r="G2463" s="23">
        <v>3.5636574946888752E-2</v>
      </c>
      <c r="H2463" s="23">
        <v>2.1806893658910028E-2</v>
      </c>
      <c r="I2463" s="23">
        <v>1.720808322976245E-3</v>
      </c>
      <c r="J2463" s="23">
        <v>32.473502743362502</v>
      </c>
      <c r="K2463" s="23">
        <v>17.809566510245496</v>
      </c>
      <c r="L2463" s="23"/>
    </row>
    <row r="2464" spans="1:12" x14ac:dyDescent="0.2">
      <c r="A2464" s="103" t="str">
        <f t="shared" si="107"/>
        <v>2019_2_4_lagE</v>
      </c>
      <c r="B2464" s="23" t="s">
        <v>729</v>
      </c>
      <c r="C2464" s="23">
        <v>4</v>
      </c>
      <c r="D2464" s="23" t="s">
        <v>226</v>
      </c>
      <c r="E2464" s="23">
        <v>0</v>
      </c>
      <c r="F2464" s="23">
        <v>1.1160990138537946E-3</v>
      </c>
      <c r="G2464" s="23">
        <v>6.4661168773503174E-3</v>
      </c>
      <c r="H2464" s="23">
        <v>8.7517897060894138E-3</v>
      </c>
      <c r="I2464" s="23">
        <v>6.5768019758340797E-4</v>
      </c>
      <c r="J2464" s="23">
        <v>34.542800503956634</v>
      </c>
      <c r="K2464" s="23">
        <v>52.67900545866506</v>
      </c>
      <c r="L2464" s="23"/>
    </row>
    <row r="2465" spans="1:12" x14ac:dyDescent="0.2">
      <c r="A2465" s="103" t="str">
        <f t="shared" si="107"/>
        <v>2019_2_4_lagI</v>
      </c>
      <c r="B2465" s="23" t="s">
        <v>729</v>
      </c>
      <c r="C2465" s="23">
        <v>4</v>
      </c>
      <c r="D2465" s="23" t="s">
        <v>227</v>
      </c>
      <c r="E2465" s="23">
        <v>1.1309878838478621E-4</v>
      </c>
      <c r="F2465" s="23">
        <v>2.9771204089244223E-3</v>
      </c>
      <c r="G2465" s="23">
        <v>3.5139744608395938E-2</v>
      </c>
      <c r="H2465" s="23">
        <v>2.6810678067855597E-2</v>
      </c>
      <c r="I2465" s="23">
        <v>2.8275589175371612E-3</v>
      </c>
      <c r="J2465" s="23">
        <v>32.192943153656692</v>
      </c>
      <c r="K2465" s="23">
        <v>43.116625424191596</v>
      </c>
      <c r="L2465" s="23"/>
    </row>
    <row r="2466" spans="1:12" x14ac:dyDescent="0.2">
      <c r="A2466" s="103" t="str">
        <f t="shared" si="107"/>
        <v>2019_2_5_f12_3</v>
      </c>
      <c r="B2466" s="23" t="s">
        <v>729</v>
      </c>
      <c r="C2466" s="23">
        <v>5</v>
      </c>
      <c r="D2466" s="23" t="s">
        <v>3</v>
      </c>
      <c r="E2466" s="23">
        <v>2.1664225259794063E-2</v>
      </c>
      <c r="F2466" s="23">
        <v>1.2180693204474276</v>
      </c>
      <c r="G2466" s="23">
        <v>1.2294528760824595</v>
      </c>
      <c r="H2466" s="23">
        <v>0.13723061399158293</v>
      </c>
      <c r="I2466" s="23">
        <v>3.1794025455996523E-3</v>
      </c>
      <c r="J2466" s="23">
        <v>130.6099999999999</v>
      </c>
      <c r="K2466" s="23">
        <v>-42.834529334386787</v>
      </c>
      <c r="L2466" s="23"/>
    </row>
    <row r="2467" spans="1:12" x14ac:dyDescent="0.2">
      <c r="A2467" s="103" t="str">
        <f t="shared" si="107"/>
        <v>2019_2_5_f4_1</v>
      </c>
      <c r="B2467" s="23" t="s">
        <v>729</v>
      </c>
      <c r="C2467" s="23">
        <v>5</v>
      </c>
      <c r="D2467" s="23" t="s">
        <v>43</v>
      </c>
      <c r="E2467" s="23">
        <v>0</v>
      </c>
      <c r="F2467" s="23">
        <v>4.0442750736185695E-2</v>
      </c>
      <c r="G2467" s="23">
        <v>0.39433015763034812</v>
      </c>
      <c r="H2467" s="23">
        <v>0.7223589121773768</v>
      </c>
      <c r="I2467" s="23">
        <v>2.3062186038454884E-2</v>
      </c>
      <c r="J2467" s="23">
        <v>124.00999999999993</v>
      </c>
      <c r="K2467" s="23">
        <v>61.688207994410881</v>
      </c>
      <c r="L2467" s="23"/>
    </row>
    <row r="2468" spans="1:12" x14ac:dyDescent="0.2">
      <c r="A2468" s="103" t="str">
        <f t="shared" si="107"/>
        <v>2019_2_5_f4_2</v>
      </c>
      <c r="B2468" s="23" t="s">
        <v>729</v>
      </c>
      <c r="C2468" s="23">
        <v>5</v>
      </c>
      <c r="D2468" s="23" t="s">
        <v>44</v>
      </c>
      <c r="E2468" s="23">
        <v>0</v>
      </c>
      <c r="F2468" s="23">
        <v>3.5914934759652566E-2</v>
      </c>
      <c r="G2468" s="23">
        <v>0.88072973576704117</v>
      </c>
      <c r="H2468" s="23">
        <v>0.63021221367884372</v>
      </c>
      <c r="I2468" s="23">
        <v>1.4325434828145514E-2</v>
      </c>
      <c r="J2468" s="23">
        <v>131.20999999999992</v>
      </c>
      <c r="K2468" s="23">
        <v>39.902331776410662</v>
      </c>
      <c r="L2468" s="23"/>
    </row>
    <row r="2469" spans="1:12" x14ac:dyDescent="0.2">
      <c r="A2469" s="103" t="str">
        <f t="shared" si="107"/>
        <v>2019_2_5_f4_3</v>
      </c>
      <c r="B2469" s="23" t="s">
        <v>729</v>
      </c>
      <c r="C2469" s="23">
        <v>5</v>
      </c>
      <c r="D2469" s="23" t="s">
        <v>100</v>
      </c>
      <c r="E2469" s="23">
        <v>3.1794025455996523E-3</v>
      </c>
      <c r="F2469" s="23">
        <v>7.1282464627238806E-2</v>
      </c>
      <c r="G2469" s="23">
        <v>0.61694828161914961</v>
      </c>
      <c r="H2469" s="23">
        <v>1.7420372522260708</v>
      </c>
      <c r="I2469" s="23">
        <v>8.2721309683326805E-2</v>
      </c>
      <c r="J2469" s="23">
        <v>126.60999999999991</v>
      </c>
      <c r="K2469" s="23">
        <v>72.723207871232773</v>
      </c>
      <c r="L2469" s="23"/>
    </row>
    <row r="2470" spans="1:12" x14ac:dyDescent="0.2">
      <c r="A2470" s="103" t="str">
        <f t="shared" si="107"/>
        <v>2019_2_5_f4_4</v>
      </c>
      <c r="B2470" s="23" t="s">
        <v>729</v>
      </c>
      <c r="C2470" s="23">
        <v>5</v>
      </c>
      <c r="D2470" s="23" t="s">
        <v>102</v>
      </c>
      <c r="E2470" s="23">
        <v>3.0370074646265826E-2</v>
      </c>
      <c r="F2470" s="23">
        <v>0.79012515319196353</v>
      </c>
      <c r="G2470" s="23">
        <v>2.1889792773053047</v>
      </c>
      <c r="H2470" s="23">
        <v>1.1940637649942432</v>
      </c>
      <c r="I2470" s="23">
        <v>4.3385820923236909E-3</v>
      </c>
      <c r="J2470" s="23">
        <v>120.29999999999995</v>
      </c>
      <c r="K2470" s="23">
        <v>8.3623080962530416</v>
      </c>
      <c r="L2470" s="23"/>
    </row>
    <row r="2471" spans="1:12" x14ac:dyDescent="0.2">
      <c r="A2471" s="103" t="str">
        <f t="shared" si="107"/>
        <v>2019_2_5_f60_1</v>
      </c>
      <c r="B2471" s="23" t="s">
        <v>729</v>
      </c>
      <c r="C2471" s="23">
        <v>5</v>
      </c>
      <c r="D2471" s="23" t="s">
        <v>109</v>
      </c>
      <c r="E2471" s="23">
        <v>3.1794025455996523E-3</v>
      </c>
      <c r="F2471" s="23">
        <v>0.72476647939876848</v>
      </c>
      <c r="G2471" s="23">
        <v>1.6778812535443337</v>
      </c>
      <c r="H2471" s="23">
        <v>0.19105169265576333</v>
      </c>
      <c r="I2471" s="23">
        <v>1.2717610182398609E-2</v>
      </c>
      <c r="J2471" s="23">
        <v>130.60999999999993</v>
      </c>
      <c r="K2471" s="23">
        <v>-19.720994553447753</v>
      </c>
      <c r="L2471" s="23"/>
    </row>
    <row r="2472" spans="1:12" x14ac:dyDescent="0.2">
      <c r="A2472" s="103" t="str">
        <f t="shared" si="107"/>
        <v>2019_2_5_f61_1</v>
      </c>
      <c r="B2472" s="23" t="s">
        <v>729</v>
      </c>
      <c r="C2472" s="23">
        <v>5</v>
      </c>
      <c r="D2472" s="23" t="s">
        <v>110</v>
      </c>
      <c r="E2472" s="23">
        <v>4.3385820923236909E-2</v>
      </c>
      <c r="F2472" s="23">
        <v>1.6992743343112848</v>
      </c>
      <c r="G2472" s="23">
        <v>2.219174620269615</v>
      </c>
      <c r="H2472" s="23">
        <v>0.35273981505552049</v>
      </c>
      <c r="I2472" s="23">
        <v>4.3385820923236909E-3</v>
      </c>
      <c r="J2472" s="23">
        <v>124.29999999999991</v>
      </c>
      <c r="K2472" s="23">
        <v>-32.985821663157282</v>
      </c>
      <c r="L2472" s="23"/>
    </row>
    <row r="2473" spans="1:12" x14ac:dyDescent="0.2">
      <c r="A2473" s="103" t="str">
        <f t="shared" si="107"/>
        <v>2019_2_5_f61_2</v>
      </c>
      <c r="B2473" s="23" t="s">
        <v>729</v>
      </c>
      <c r="C2473" s="23">
        <v>5</v>
      </c>
      <c r="D2473" s="23" t="s">
        <v>111</v>
      </c>
      <c r="E2473" s="23">
        <v>4.3385820923236909E-2</v>
      </c>
      <c r="F2473" s="23">
        <v>1.6992743343112848</v>
      </c>
      <c r="G2473" s="23">
        <v>2.219174620269615</v>
      </c>
      <c r="H2473" s="23">
        <v>0.35273981505552049</v>
      </c>
      <c r="I2473" s="23">
        <v>4.3385820923236909E-3</v>
      </c>
      <c r="J2473" s="23">
        <v>124.29999999999991</v>
      </c>
      <c r="K2473" s="23">
        <v>-32.985821663157282</v>
      </c>
      <c r="L2473" s="23"/>
    </row>
    <row r="2474" spans="1:12" x14ac:dyDescent="0.2">
      <c r="A2474" s="103" t="str">
        <f t="shared" si="107"/>
        <v>2019_2_5_f9_1</v>
      </c>
      <c r="B2474" s="23" t="s">
        <v>729</v>
      </c>
      <c r="C2474" s="23">
        <v>5</v>
      </c>
      <c r="D2474" s="23" t="s">
        <v>4</v>
      </c>
      <c r="E2474" s="23">
        <v>0</v>
      </c>
      <c r="F2474" s="23">
        <v>5.2198856746925364E-2</v>
      </c>
      <c r="G2474" s="23">
        <v>0.61752433743287694</v>
      </c>
      <c r="H2474" s="23">
        <v>0.50175125584618019</v>
      </c>
      <c r="I2474" s="23">
        <v>1.1779663952884118E-2</v>
      </c>
      <c r="J2474" s="23">
        <v>124.80999999999993</v>
      </c>
      <c r="K2474" s="23">
        <v>39.983949467466033</v>
      </c>
      <c r="L2474" s="23"/>
    </row>
    <row r="2475" spans="1:12" x14ac:dyDescent="0.2">
      <c r="A2475" s="103" t="str">
        <f t="shared" si="107"/>
        <v>2019_2_5_f9_2</v>
      </c>
      <c r="B2475" s="23" t="s">
        <v>729</v>
      </c>
      <c r="C2475" s="23">
        <v>5</v>
      </c>
      <c r="D2475" s="23" t="s">
        <v>5</v>
      </c>
      <c r="E2475" s="23">
        <v>0</v>
      </c>
      <c r="F2475" s="23">
        <v>9.6884727790590319E-2</v>
      </c>
      <c r="G2475" s="23">
        <v>0.99221005713583843</v>
      </c>
      <c r="H2475" s="23">
        <v>0.42183495395448123</v>
      </c>
      <c r="I2475" s="23">
        <v>2.0464906897350735E-3</v>
      </c>
      <c r="J2475" s="23">
        <v>128.40999999999991</v>
      </c>
      <c r="K2475" s="23">
        <v>21.748075158903028</v>
      </c>
      <c r="L2475" s="23"/>
    </row>
    <row r="2476" spans="1:12" x14ac:dyDescent="0.2">
      <c r="A2476" s="103" t="str">
        <f t="shared" si="107"/>
        <v>2019_2_5_f9_3</v>
      </c>
      <c r="B2476" s="23" t="s">
        <v>729</v>
      </c>
      <c r="C2476" s="23">
        <v>5</v>
      </c>
      <c r="D2476" s="23" t="s">
        <v>6</v>
      </c>
      <c r="E2476" s="23">
        <v>3.1794025455996523E-3</v>
      </c>
      <c r="F2476" s="23">
        <v>0.17931187002308779</v>
      </c>
      <c r="G2476" s="23">
        <v>1.1277975561315154</v>
      </c>
      <c r="H2476" s="23">
        <v>1.170906453999587</v>
      </c>
      <c r="I2476" s="23">
        <v>3.4973428001596168E-2</v>
      </c>
      <c r="J2476" s="23">
        <v>126.60999999999993</v>
      </c>
      <c r="K2476" s="23">
        <v>41.936084428709016</v>
      </c>
      <c r="L2476" s="23"/>
    </row>
    <row r="2477" spans="1:12" x14ac:dyDescent="0.2">
      <c r="A2477" s="103" t="str">
        <f t="shared" si="107"/>
        <v>2019_2_5_f9_4</v>
      </c>
      <c r="B2477" s="23" t="s">
        <v>729</v>
      </c>
      <c r="C2477" s="23">
        <v>5</v>
      </c>
      <c r="D2477" s="23" t="s">
        <v>7</v>
      </c>
      <c r="E2477" s="23">
        <v>4.3385820923236909E-3</v>
      </c>
      <c r="F2477" s="23">
        <v>0.81227949641623642</v>
      </c>
      <c r="G2477" s="23">
        <v>2.4691931889924592</v>
      </c>
      <c r="H2477" s="23">
        <v>0.91338842054443448</v>
      </c>
      <c r="I2477" s="23">
        <v>4.3385820923236909E-3</v>
      </c>
      <c r="J2477" s="23">
        <v>120.09999999999997</v>
      </c>
      <c r="K2477" s="23">
        <v>2.4053289783628893</v>
      </c>
      <c r="L2477" s="23"/>
    </row>
    <row r="2478" spans="1:12" x14ac:dyDescent="0.2">
      <c r="A2478" s="103" t="str">
        <f t="shared" si="107"/>
        <v>2019_2_5_InEI</v>
      </c>
      <c r="B2478" s="23" t="s">
        <v>729</v>
      </c>
      <c r="C2478" s="23">
        <v>5</v>
      </c>
      <c r="D2478" s="23" t="s">
        <v>107</v>
      </c>
      <c r="E2478" s="23">
        <v>0</v>
      </c>
      <c r="F2478" s="23">
        <v>1.7088428421910674E-3</v>
      </c>
      <c r="G2478" s="23">
        <v>1.8805374771418328E-2</v>
      </c>
      <c r="H2478" s="23">
        <v>1.0510126346318203E-2</v>
      </c>
      <c r="I2478" s="23">
        <v>1.5824570857531152E-4</v>
      </c>
      <c r="J2478" s="23">
        <v>126.8644571234194</v>
      </c>
      <c r="K2478" s="23">
        <v>29.239954148155611</v>
      </c>
      <c r="L2478" s="23"/>
    </row>
    <row r="2479" spans="1:12" x14ac:dyDescent="0.2">
      <c r="A2479" s="103" t="str">
        <f t="shared" si="107"/>
        <v>2019_2_5_InIN</v>
      </c>
      <c r="B2479" s="23" t="s">
        <v>729</v>
      </c>
      <c r="C2479" s="23">
        <v>5</v>
      </c>
      <c r="D2479" s="23" t="s">
        <v>113</v>
      </c>
      <c r="E2479" s="23">
        <v>3.5790195705629824E-4</v>
      </c>
      <c r="F2479" s="23">
        <v>5.3842589286082161E-2</v>
      </c>
      <c r="G2479" s="23">
        <v>0.2367483321621236</v>
      </c>
      <c r="H2479" s="23">
        <v>0.15589029766802903</v>
      </c>
      <c r="I2479" s="23">
        <v>1.4594317099475118E-3</v>
      </c>
      <c r="J2479" s="23">
        <v>123.67302397494527</v>
      </c>
      <c r="K2479" s="23">
        <v>23.254763425064333</v>
      </c>
      <c r="L2479" s="23"/>
    </row>
    <row r="2480" spans="1:12" x14ac:dyDescent="0.2">
      <c r="A2480" s="103" t="str">
        <f t="shared" si="107"/>
        <v>2019_2_5_lagE</v>
      </c>
      <c r="B2480" s="23" t="s">
        <v>729</v>
      </c>
      <c r="C2480" s="23">
        <v>5</v>
      </c>
      <c r="D2480" s="23" t="s">
        <v>226</v>
      </c>
      <c r="E2480" s="23">
        <v>0</v>
      </c>
      <c r="F2480" s="23">
        <v>8.178831285384938E-4</v>
      </c>
      <c r="G2480" s="23">
        <v>1.5072620125338613E-2</v>
      </c>
      <c r="H2480" s="23">
        <v>1.5457221351078743E-2</v>
      </c>
      <c r="I2480" s="23">
        <v>4.1302849352878649E-4</v>
      </c>
      <c r="J2480" s="23">
        <v>128.46226397430601</v>
      </c>
      <c r="K2480" s="23">
        <v>48.69341467326764</v>
      </c>
      <c r="L2480" s="23"/>
    </row>
    <row r="2481" spans="1:12" x14ac:dyDescent="0.2">
      <c r="A2481" s="103" t="str">
        <f t="shared" si="107"/>
        <v>2019_2_5_lagI</v>
      </c>
      <c r="B2481" s="23" t="s">
        <v>729</v>
      </c>
      <c r="C2481" s="23">
        <v>5</v>
      </c>
      <c r="D2481" s="23" t="s">
        <v>227</v>
      </c>
      <c r="E2481" s="23">
        <v>1.8443958476593591E-3</v>
      </c>
      <c r="F2481" s="23">
        <v>5.5385917253500283E-2</v>
      </c>
      <c r="G2481" s="23">
        <v>0.18491184625200668</v>
      </c>
      <c r="H2481" s="23">
        <v>0.20305837722494544</v>
      </c>
      <c r="I2481" s="23">
        <v>3.3457651868940481E-3</v>
      </c>
      <c r="J2481" s="23">
        <v>123.76479270965439</v>
      </c>
      <c r="K2481" s="23">
        <v>33.591894093656691</v>
      </c>
      <c r="L2481" s="23"/>
    </row>
    <row r="2482" spans="1:12" x14ac:dyDescent="0.2">
      <c r="A2482" s="103" t="str">
        <f t="shared" si="107"/>
        <v>2019_2_6_f12_3</v>
      </c>
      <c r="B2482" s="23" t="s">
        <v>729</v>
      </c>
      <c r="C2482" s="23">
        <v>6</v>
      </c>
      <c r="D2482" s="23" t="s">
        <v>3</v>
      </c>
      <c r="E2482" s="23">
        <v>9.1273943759129868E-4</v>
      </c>
      <c r="F2482" s="23">
        <v>0.26153213876690895</v>
      </c>
      <c r="G2482" s="23">
        <v>0.23686662052934729</v>
      </c>
      <c r="H2482" s="23">
        <v>2.7382183127738955E-3</v>
      </c>
      <c r="I2482" s="23">
        <v>9.1273943759129868E-4</v>
      </c>
      <c r="J2482" s="23">
        <v>54.059999999999974</v>
      </c>
      <c r="K2482" s="23">
        <v>-51.4539240688352</v>
      </c>
      <c r="L2482" s="23"/>
    </row>
    <row r="2483" spans="1:12" x14ac:dyDescent="0.2">
      <c r="A2483" s="103" t="str">
        <f t="shared" si="107"/>
        <v>2019_2_6_f4_1</v>
      </c>
      <c r="B2483" s="23" t="s">
        <v>729</v>
      </c>
      <c r="C2483" s="23">
        <v>6</v>
      </c>
      <c r="D2483" s="23" t="s">
        <v>43</v>
      </c>
      <c r="E2483" s="23">
        <v>0</v>
      </c>
      <c r="F2483" s="23">
        <v>4.8751082626017671E-3</v>
      </c>
      <c r="G2483" s="23">
        <v>0.13792967261389222</v>
      </c>
      <c r="H2483" s="23">
        <v>0.50212090767365269</v>
      </c>
      <c r="I2483" s="23">
        <v>1.5652173913043479E-2</v>
      </c>
      <c r="J2483" s="23">
        <v>54.659999999999968</v>
      </c>
      <c r="K2483" s="23">
        <v>80.013300062199804</v>
      </c>
      <c r="L2483" s="23"/>
    </row>
    <row r="2484" spans="1:12" x14ac:dyDescent="0.2">
      <c r="A2484" s="103" t="str">
        <f t="shared" si="107"/>
        <v>2019_2_6_f4_2</v>
      </c>
      <c r="B2484" s="23" t="s">
        <v>729</v>
      </c>
      <c r="C2484" s="23">
        <v>6</v>
      </c>
      <c r="D2484" s="23" t="s">
        <v>44</v>
      </c>
      <c r="E2484" s="23">
        <v>0</v>
      </c>
      <c r="F2484" s="23">
        <v>3.2123706967116059E-3</v>
      </c>
      <c r="G2484" s="23">
        <v>0.31681241882056904</v>
      </c>
      <c r="H2484" s="23">
        <v>0.25673613388164412</v>
      </c>
      <c r="I2484" s="23">
        <v>3.7289539111662866E-3</v>
      </c>
      <c r="J2484" s="23">
        <v>55.379999999999974</v>
      </c>
      <c r="K2484" s="23">
        <v>44.958866848224417</v>
      </c>
      <c r="L2484" s="23"/>
    </row>
    <row r="2485" spans="1:12" x14ac:dyDescent="0.2">
      <c r="A2485" s="103" t="str">
        <f t="shared" si="107"/>
        <v>2019_2_6_f4_3</v>
      </c>
      <c r="B2485" s="23" t="s">
        <v>729</v>
      </c>
      <c r="C2485" s="23">
        <v>6</v>
      </c>
      <c r="D2485" s="23" t="s">
        <v>100</v>
      </c>
      <c r="E2485" s="23">
        <v>9.1273943759129868E-4</v>
      </c>
      <c r="F2485" s="23">
        <v>1.5630197419260763E-2</v>
      </c>
      <c r="G2485" s="23">
        <v>0.16853950416868094</v>
      </c>
      <c r="H2485" s="23">
        <v>0.28629170108215252</v>
      </c>
      <c r="I2485" s="23">
        <v>3.4540995640122446E-2</v>
      </c>
      <c r="J2485" s="23">
        <v>54.019999999999975</v>
      </c>
      <c r="K2485" s="23">
        <v>66.793418669437358</v>
      </c>
      <c r="L2485" s="23"/>
    </row>
    <row r="2486" spans="1:12" x14ac:dyDescent="0.2">
      <c r="A2486" s="103" t="str">
        <f t="shared" si="107"/>
        <v>2019_2_6_f4_4</v>
      </c>
      <c r="B2486" s="23" t="s">
        <v>729</v>
      </c>
      <c r="C2486" s="23">
        <v>6</v>
      </c>
      <c r="D2486" s="23" t="s">
        <v>102</v>
      </c>
      <c r="E2486" s="23">
        <v>9.2695064433468278E-4</v>
      </c>
      <c r="F2486" s="23">
        <v>2.0634307572325174E-2</v>
      </c>
      <c r="G2486" s="23">
        <v>0.21244104430497252</v>
      </c>
      <c r="H2486" s="23">
        <v>4.9863705574330584E-2</v>
      </c>
      <c r="I2486" s="23">
        <v>4.6347532216734139E-4</v>
      </c>
      <c r="J2486" s="23">
        <v>50.21999999999997</v>
      </c>
      <c r="K2486" s="23">
        <v>9.95410219771321</v>
      </c>
      <c r="L2486" s="23"/>
    </row>
    <row r="2487" spans="1:12" x14ac:dyDescent="0.2">
      <c r="A2487" s="103" t="str">
        <f t="shared" si="107"/>
        <v>2019_2_6_f60_1</v>
      </c>
      <c r="B2487" s="23" t="s">
        <v>729</v>
      </c>
      <c r="C2487" s="23">
        <v>6</v>
      </c>
      <c r="D2487" s="23" t="s">
        <v>109</v>
      </c>
      <c r="E2487" s="23">
        <v>9.1273943759129868E-4</v>
      </c>
      <c r="F2487" s="23">
        <v>0.18984257760076734</v>
      </c>
      <c r="G2487" s="23">
        <v>0.31210801159999341</v>
      </c>
      <c r="H2487" s="23">
        <v>3.7500855962258246E-3</v>
      </c>
      <c r="I2487" s="23">
        <v>3.6509577503651947E-3</v>
      </c>
      <c r="J2487" s="23">
        <v>55.019999999999982</v>
      </c>
      <c r="K2487" s="23">
        <v>-35.396564074499672</v>
      </c>
      <c r="L2487" s="23"/>
    </row>
    <row r="2488" spans="1:12" x14ac:dyDescent="0.2">
      <c r="A2488" s="103" t="str">
        <f t="shared" si="107"/>
        <v>2019_2_6_f61_1</v>
      </c>
      <c r="B2488" s="23" t="s">
        <v>729</v>
      </c>
      <c r="C2488" s="23">
        <v>6</v>
      </c>
      <c r="D2488" s="23" t="s">
        <v>110</v>
      </c>
      <c r="E2488" s="23">
        <v>0</v>
      </c>
      <c r="F2488" s="23">
        <v>0.1415204070264047</v>
      </c>
      <c r="G2488" s="23">
        <v>0.14223641697924</v>
      </c>
      <c r="H2488" s="23">
        <v>3.7078025773387311E-3</v>
      </c>
      <c r="I2488" s="23">
        <v>4.6347532216734139E-4</v>
      </c>
      <c r="J2488" s="23">
        <v>51.819999999999993</v>
      </c>
      <c r="K2488" s="23">
        <v>-47.541609484795657</v>
      </c>
      <c r="L2488" s="23"/>
    </row>
    <row r="2489" spans="1:12" x14ac:dyDescent="0.2">
      <c r="A2489" s="103" t="str">
        <f t="shared" si="107"/>
        <v>2019_2_6_f61_2</v>
      </c>
      <c r="B2489" s="23" t="s">
        <v>729</v>
      </c>
      <c r="C2489" s="23">
        <v>6</v>
      </c>
      <c r="D2489" s="23" t="s">
        <v>111</v>
      </c>
      <c r="E2489" s="23">
        <v>0</v>
      </c>
      <c r="F2489" s="23">
        <v>0.1415204070264047</v>
      </c>
      <c r="G2489" s="23">
        <v>0.14223641697924</v>
      </c>
      <c r="H2489" s="23">
        <v>3.7078025773387311E-3</v>
      </c>
      <c r="I2489" s="23">
        <v>4.6347532216734139E-4</v>
      </c>
      <c r="J2489" s="23">
        <v>51.819999999999993</v>
      </c>
      <c r="K2489" s="23">
        <v>-47.541609484795657</v>
      </c>
      <c r="L2489" s="23"/>
    </row>
    <row r="2490" spans="1:12" x14ac:dyDescent="0.2">
      <c r="A2490" s="103" t="str">
        <f t="shared" si="107"/>
        <v>2019_2_6_f9_1</v>
      </c>
      <c r="B2490" s="23" t="s">
        <v>729</v>
      </c>
      <c r="C2490" s="23">
        <v>6</v>
      </c>
      <c r="D2490" s="23" t="s">
        <v>4</v>
      </c>
      <c r="E2490" s="23">
        <v>0</v>
      </c>
      <c r="F2490" s="23">
        <v>7.312662393902652E-3</v>
      </c>
      <c r="G2490" s="23">
        <v>0.33838420232115007</v>
      </c>
      <c r="H2490" s="23">
        <v>0.30269322709163332</v>
      </c>
      <c r="I2490" s="23">
        <v>1.0968993590853975E-2</v>
      </c>
      <c r="J2490" s="23">
        <v>54.539999999999985</v>
      </c>
      <c r="K2490" s="23">
        <v>48.125302116390998</v>
      </c>
      <c r="L2490" s="23"/>
    </row>
    <row r="2491" spans="1:12" x14ac:dyDescent="0.2">
      <c r="A2491" s="103" t="str">
        <f t="shared" si="107"/>
        <v>2019_2_6_f9_2</v>
      </c>
      <c r="B2491" s="23" t="s">
        <v>729</v>
      </c>
      <c r="C2491" s="23">
        <v>6</v>
      </c>
      <c r="D2491" s="23" t="s">
        <v>5</v>
      </c>
      <c r="E2491" s="23">
        <v>0</v>
      </c>
      <c r="F2491" s="23">
        <v>4.9678302018813195E-2</v>
      </c>
      <c r="G2491" s="23">
        <v>0.4248885109904923</v>
      </c>
      <c r="H2491" s="23">
        <v>0.1005691131395995</v>
      </c>
      <c r="I2491" s="23">
        <v>1.070790232237202E-3</v>
      </c>
      <c r="J2491" s="23">
        <v>54.899999999999963</v>
      </c>
      <c r="K2491" s="23">
        <v>9.2037093767892646</v>
      </c>
      <c r="L2491" s="23"/>
    </row>
    <row r="2492" spans="1:12" x14ac:dyDescent="0.2">
      <c r="A2492" s="103" t="str">
        <f t="shared" si="107"/>
        <v>2019_2_6_f9_3</v>
      </c>
      <c r="B2492" s="23" t="s">
        <v>729</v>
      </c>
      <c r="C2492" s="23">
        <v>6</v>
      </c>
      <c r="D2492" s="23" t="s">
        <v>6</v>
      </c>
      <c r="E2492" s="23">
        <v>9.1273943759129868E-4</v>
      </c>
      <c r="F2492" s="23">
        <v>6.1606177003859106E-2</v>
      </c>
      <c r="G2492" s="23">
        <v>0.25168727039380201</v>
      </c>
      <c r="H2492" s="23">
        <v>0.19079621147496423</v>
      </c>
      <c r="I2492" s="23">
        <v>9.1273943759129868E-4</v>
      </c>
      <c r="J2492" s="23">
        <v>54.019999999999968</v>
      </c>
      <c r="K2492" s="23">
        <v>25.535910043376614</v>
      </c>
      <c r="L2492" s="23"/>
    </row>
    <row r="2493" spans="1:12" x14ac:dyDescent="0.2">
      <c r="A2493" s="103" t="str">
        <f t="shared" si="107"/>
        <v>2019_2_6_f9_4</v>
      </c>
      <c r="B2493" s="23" t="s">
        <v>729</v>
      </c>
      <c r="C2493" s="23">
        <v>6</v>
      </c>
      <c r="D2493" s="23" t="s">
        <v>7</v>
      </c>
      <c r="E2493" s="23">
        <v>4.6347532216734139E-4</v>
      </c>
      <c r="F2493" s="23">
        <v>3.4496230549262819E-2</v>
      </c>
      <c r="G2493" s="23">
        <v>0.24058157239945016</v>
      </c>
      <c r="H2493" s="23">
        <v>7.8612545029152908E-3</v>
      </c>
      <c r="I2493" s="23">
        <v>4.6347532216734139E-4</v>
      </c>
      <c r="J2493" s="23">
        <v>50.099999999999973</v>
      </c>
      <c r="K2493" s="23">
        <v>-9.3829395865331602</v>
      </c>
      <c r="L2493" s="23"/>
    </row>
    <row r="2494" spans="1:12" x14ac:dyDescent="0.2">
      <c r="A2494" s="103" t="str">
        <f t="shared" si="107"/>
        <v>2019_2_6_InEI</v>
      </c>
      <c r="B2494" s="23" t="s">
        <v>729</v>
      </c>
      <c r="C2494" s="23">
        <v>6</v>
      </c>
      <c r="D2494" s="23" t="s">
        <v>107</v>
      </c>
      <c r="E2494" s="23">
        <v>0</v>
      </c>
      <c r="F2494" s="23">
        <v>9.4833167569971673E-4</v>
      </c>
      <c r="G2494" s="23">
        <v>1.1901157794838879E-2</v>
      </c>
      <c r="H2494" s="23">
        <v>6.1729543876161783E-3</v>
      </c>
      <c r="I2494" s="23">
        <v>1.5327315958546935E-4</v>
      </c>
      <c r="J2494" s="23">
        <v>54.699599138788258</v>
      </c>
      <c r="K2494" s="23">
        <v>28.844652984659124</v>
      </c>
      <c r="L2494" s="23"/>
    </row>
    <row r="2495" spans="1:12" x14ac:dyDescent="0.2">
      <c r="A2495" s="103" t="str">
        <f t="shared" si="107"/>
        <v>2019_2_6_InIN</v>
      </c>
      <c r="B2495" s="23" t="s">
        <v>729</v>
      </c>
      <c r="C2495" s="23">
        <v>6</v>
      </c>
      <c r="D2495" s="23" t="s">
        <v>113</v>
      </c>
      <c r="E2495" s="23">
        <v>1.3735078620310503E-5</v>
      </c>
      <c r="F2495" s="23">
        <v>1.0393755673369952E-3</v>
      </c>
      <c r="G2495" s="23">
        <v>6.8158966314441046E-3</v>
      </c>
      <c r="H2495" s="23">
        <v>2.341999518388713E-3</v>
      </c>
      <c r="I2495" s="23">
        <v>1.3735078620310503E-5</v>
      </c>
      <c r="J2495" s="23">
        <v>52.895164554560203</v>
      </c>
      <c r="K2495" s="23">
        <v>12.739920156926484</v>
      </c>
      <c r="L2495" s="23"/>
    </row>
    <row r="2496" spans="1:12" x14ac:dyDescent="0.2">
      <c r="A2496" s="103" t="str">
        <f t="shared" si="107"/>
        <v>2019_2_6_lagE</v>
      </c>
      <c r="B2496" s="23" t="s">
        <v>729</v>
      </c>
      <c r="C2496" s="23">
        <v>6</v>
      </c>
      <c r="D2496" s="23" t="s">
        <v>226</v>
      </c>
      <c r="E2496" s="23">
        <v>0</v>
      </c>
      <c r="F2496" s="23">
        <v>1.0455454330564435E-4</v>
      </c>
      <c r="G2496" s="23">
        <v>6.4226409742762927E-3</v>
      </c>
      <c r="H2496" s="23">
        <v>1.2525257453783474E-2</v>
      </c>
      <c r="I2496" s="23">
        <v>1.9573613076989181E-4</v>
      </c>
      <c r="J2496" s="23">
        <v>54.979198277576536</v>
      </c>
      <c r="K2496" s="23">
        <v>66.563015897408704</v>
      </c>
      <c r="L2496" s="23"/>
    </row>
    <row r="2497" spans="1:12" x14ac:dyDescent="0.2">
      <c r="A2497" s="103" t="str">
        <f t="shared" si="107"/>
        <v>2019_2_6_lagI</v>
      </c>
      <c r="B2497" s="23" t="s">
        <v>729</v>
      </c>
      <c r="C2497" s="23">
        <v>6</v>
      </c>
      <c r="D2497" s="23" t="s">
        <v>227</v>
      </c>
      <c r="E2497" s="23">
        <v>1.9109852885523578E-5</v>
      </c>
      <c r="F2497" s="23">
        <v>3.1054033250498616E-4</v>
      </c>
      <c r="G2497" s="23">
        <v>4.9779396380172881E-3</v>
      </c>
      <c r="H2497" s="23">
        <v>4.3956504900610639E-3</v>
      </c>
      <c r="I2497" s="23">
        <v>5.2687633520678585E-4</v>
      </c>
      <c r="J2497" s="23">
        <v>52.937110177762065</v>
      </c>
      <c r="K2497" s="23">
        <v>49.859090539880711</v>
      </c>
      <c r="L2497" s="23"/>
    </row>
    <row r="2498" spans="1:12" x14ac:dyDescent="0.2">
      <c r="A2498" s="103" t="str">
        <f t="shared" si="107"/>
        <v>2019_2_7_f12_3</v>
      </c>
      <c r="B2498" s="23" t="s">
        <v>729</v>
      </c>
      <c r="C2498" s="23">
        <v>7</v>
      </c>
      <c r="D2498" s="23" t="s">
        <v>3</v>
      </c>
      <c r="E2498" s="23">
        <v>4.7892030124998251E-4</v>
      </c>
      <c r="F2498" s="23">
        <v>4.2398832069697245E-2</v>
      </c>
      <c r="G2498" s="23">
        <v>3.7711013835342769E-2</v>
      </c>
      <c r="H2498" s="23">
        <v>1.4367609037499477E-3</v>
      </c>
      <c r="I2498" s="23">
        <v>4.7892030124998251E-4</v>
      </c>
      <c r="J2498" s="23">
        <v>49.69</v>
      </c>
      <c r="K2498" s="23">
        <v>-49.648318910311311</v>
      </c>
      <c r="L2498" s="23"/>
    </row>
    <row r="2499" spans="1:12" x14ac:dyDescent="0.2">
      <c r="A2499" s="103" t="str">
        <f t="shared" ref="A2499:A2562" si="108">CONCATENATE(B2499,"_",C2499,"_",D2499)</f>
        <v>2019_2_7_f4_1</v>
      </c>
      <c r="B2499" s="23" t="s">
        <v>729</v>
      </c>
      <c r="C2499" s="23">
        <v>7</v>
      </c>
      <c r="D2499" s="23" t="s">
        <v>43</v>
      </c>
      <c r="E2499" s="23">
        <v>9.8389052485709332E-3</v>
      </c>
      <c r="F2499" s="23">
        <v>1.8900398406374502E-2</v>
      </c>
      <c r="G2499" s="23">
        <v>8.9329984410185331E-2</v>
      </c>
      <c r="H2499" s="23">
        <v>8.2391824008314574E-2</v>
      </c>
      <c r="I2499" s="23">
        <v>3.075697211155378E-3</v>
      </c>
      <c r="J2499" s="23">
        <v>50.440000000000026</v>
      </c>
      <c r="K2499" s="23">
        <v>24.548389897005833</v>
      </c>
      <c r="L2499" s="23"/>
    </row>
    <row r="2500" spans="1:12" x14ac:dyDescent="0.2">
      <c r="A2500" s="103" t="str">
        <f t="shared" si="108"/>
        <v>2019_2_7_f4_2</v>
      </c>
      <c r="B2500" s="23" t="s">
        <v>729</v>
      </c>
      <c r="C2500" s="23">
        <v>7</v>
      </c>
      <c r="D2500" s="23" t="s">
        <v>44</v>
      </c>
      <c r="E2500" s="23">
        <v>1.5751628817173294E-2</v>
      </c>
      <c r="F2500" s="23">
        <v>3.3927371852500478E-2</v>
      </c>
      <c r="G2500" s="23">
        <v>0.18665510610118002</v>
      </c>
      <c r="H2500" s="23">
        <v>0.10488780881832052</v>
      </c>
      <c r="I2500" s="23">
        <v>9.2756617992648654E-3</v>
      </c>
      <c r="J2500" s="23">
        <v>52.059999999999974</v>
      </c>
      <c r="K2500" s="23">
        <v>16.550329209755198</v>
      </c>
      <c r="L2500" s="23"/>
    </row>
    <row r="2501" spans="1:12" x14ac:dyDescent="0.2">
      <c r="A2501" s="103" t="str">
        <f t="shared" si="108"/>
        <v>2019_2_7_f4_3</v>
      </c>
      <c r="B2501" s="23" t="s">
        <v>729</v>
      </c>
      <c r="C2501" s="23">
        <v>7</v>
      </c>
      <c r="D2501" s="23" t="s">
        <v>100</v>
      </c>
      <c r="E2501" s="23">
        <v>5.8941422445113719E-3</v>
      </c>
      <c r="F2501" s="23">
        <v>5.129273162058412E-3</v>
      </c>
      <c r="G2501" s="23">
        <v>3.4744750613351701E-2</v>
      </c>
      <c r="H2501" s="23">
        <v>3.6222940851489339E-2</v>
      </c>
      <c r="I2501" s="23">
        <v>2.3946015062499123E-3</v>
      </c>
      <c r="J2501" s="23">
        <v>50.249999999999993</v>
      </c>
      <c r="K2501" s="23">
        <v>28.552922854039259</v>
      </c>
      <c r="L2501" s="23"/>
    </row>
    <row r="2502" spans="1:12" x14ac:dyDescent="0.2">
      <c r="A2502" s="103" t="str">
        <f t="shared" si="108"/>
        <v>2019_2_7_f4_4</v>
      </c>
      <c r="B2502" s="23" t="s">
        <v>729</v>
      </c>
      <c r="C2502" s="23">
        <v>7</v>
      </c>
      <c r="D2502" s="23" t="s">
        <v>102</v>
      </c>
      <c r="E2502" s="23">
        <v>1.2593307832287296E-3</v>
      </c>
      <c r="F2502" s="23">
        <v>8.852081553830729E-3</v>
      </c>
      <c r="G2502" s="23">
        <v>1.5350020425595122E-2</v>
      </c>
      <c r="H2502" s="23">
        <v>1.7086938760352062E-3</v>
      </c>
      <c r="I2502" s="23">
        <v>1.097411520035652E-4</v>
      </c>
      <c r="J2502" s="23">
        <v>45.45</v>
      </c>
      <c r="K2502" s="23">
        <v>-34.613682927991398</v>
      </c>
      <c r="L2502" s="23"/>
    </row>
    <row r="2503" spans="1:12" x14ac:dyDescent="0.2">
      <c r="A2503" s="103" t="str">
        <f t="shared" si="108"/>
        <v>2019_2_7_f60_1</v>
      </c>
      <c r="B2503" s="23" t="s">
        <v>729</v>
      </c>
      <c r="C2503" s="23">
        <v>7</v>
      </c>
      <c r="D2503" s="23" t="s">
        <v>109</v>
      </c>
      <c r="E2503" s="23">
        <v>3.1553721394869897E-3</v>
      </c>
      <c r="F2503" s="23">
        <v>4.2063735868592973E-2</v>
      </c>
      <c r="G2503" s="23">
        <v>3.4294395578044305E-2</v>
      </c>
      <c r="H2503" s="23">
        <v>3.5884636038980601E-3</v>
      </c>
      <c r="I2503" s="23">
        <v>1.91568120499993E-3</v>
      </c>
      <c r="J2503" s="23">
        <v>51.250000000000014</v>
      </c>
      <c r="K2503" s="23">
        <v>-48.171944186669499</v>
      </c>
      <c r="L2503" s="23"/>
    </row>
    <row r="2504" spans="1:12" x14ac:dyDescent="0.2">
      <c r="A2504" s="103" t="str">
        <f t="shared" si="108"/>
        <v>2019_2_7_f61_1</v>
      </c>
      <c r="B2504" s="23" t="s">
        <v>729</v>
      </c>
      <c r="C2504" s="23">
        <v>7</v>
      </c>
      <c r="D2504" s="23" t="s">
        <v>110</v>
      </c>
      <c r="E2504" s="23">
        <v>1.0398484792215992E-3</v>
      </c>
      <c r="F2504" s="23">
        <v>1.534147881308723E-2</v>
      </c>
      <c r="G2504" s="23">
        <v>1.0869573290749061E-2</v>
      </c>
      <c r="H2504" s="23">
        <v>8.7792921602852163E-4</v>
      </c>
      <c r="I2504" s="23">
        <v>1.097411520035652E-4</v>
      </c>
      <c r="J2504" s="23">
        <v>49.000000000000014</v>
      </c>
      <c r="K2504" s="23">
        <v>-57.806623004287317</v>
      </c>
      <c r="L2504" s="23"/>
    </row>
    <row r="2505" spans="1:12" x14ac:dyDescent="0.2">
      <c r="A2505" s="103" t="str">
        <f t="shared" si="108"/>
        <v>2019_2_7_f61_2</v>
      </c>
      <c r="B2505" s="23" t="s">
        <v>729</v>
      </c>
      <c r="C2505" s="23">
        <v>7</v>
      </c>
      <c r="D2505" s="23" t="s">
        <v>111</v>
      </c>
      <c r="E2505" s="23">
        <v>1.0398484792215992E-3</v>
      </c>
      <c r="F2505" s="23">
        <v>1.534147881308723E-2</v>
      </c>
      <c r="G2505" s="23">
        <v>1.0869573290749061E-2</v>
      </c>
      <c r="H2505" s="23">
        <v>8.7792921602852163E-4</v>
      </c>
      <c r="I2505" s="23">
        <v>1.097411520035652E-4</v>
      </c>
      <c r="J2505" s="23">
        <v>49.000000000000014</v>
      </c>
      <c r="K2505" s="23">
        <v>-57.806623004287317</v>
      </c>
      <c r="L2505" s="23"/>
    </row>
    <row r="2506" spans="1:12" x14ac:dyDescent="0.2">
      <c r="A2506" s="103" t="str">
        <f t="shared" si="108"/>
        <v>2019_2_7_f9_1</v>
      </c>
      <c r="B2506" s="23" t="s">
        <v>729</v>
      </c>
      <c r="C2506" s="23">
        <v>7</v>
      </c>
      <c r="D2506" s="23" t="s">
        <v>4</v>
      </c>
      <c r="E2506" s="23">
        <v>0</v>
      </c>
      <c r="F2506" s="23">
        <v>2.1560367226745192E-2</v>
      </c>
      <c r="G2506" s="23">
        <v>0.12305456435129045</v>
      </c>
      <c r="H2506" s="23">
        <v>5.6816213407240614E-2</v>
      </c>
      <c r="I2506" s="23">
        <v>1.0528321496622206E-3</v>
      </c>
      <c r="J2506" s="23">
        <v>50.169999999999966</v>
      </c>
      <c r="K2506" s="23">
        <v>18.451588618748616</v>
      </c>
      <c r="L2506" s="23"/>
    </row>
    <row r="2507" spans="1:12" x14ac:dyDescent="0.2">
      <c r="A2507" s="103" t="str">
        <f t="shared" si="108"/>
        <v>2019_2_7_f9_2</v>
      </c>
      <c r="B2507" s="23" t="s">
        <v>729</v>
      </c>
      <c r="C2507" s="23">
        <v>7</v>
      </c>
      <c r="D2507" s="23" t="s">
        <v>5</v>
      </c>
      <c r="E2507" s="23">
        <v>0</v>
      </c>
      <c r="F2507" s="23">
        <v>5.3619713999494271E-2</v>
      </c>
      <c r="G2507" s="23">
        <v>0.20571783523063097</v>
      </c>
      <c r="H2507" s="23">
        <v>7.2385756058763517E-2</v>
      </c>
      <c r="I2507" s="23">
        <v>1.7034795041851786E-3</v>
      </c>
      <c r="J2507" s="23">
        <v>49.97999999999999</v>
      </c>
      <c r="K2507" s="23">
        <v>6.6500359535903097</v>
      </c>
      <c r="L2507" s="23"/>
    </row>
    <row r="2508" spans="1:12" x14ac:dyDescent="0.2">
      <c r="A2508" s="103" t="str">
        <f t="shared" si="108"/>
        <v>2019_2_7_f9_3</v>
      </c>
      <c r="B2508" s="23" t="s">
        <v>729</v>
      </c>
      <c r="C2508" s="23">
        <v>7</v>
      </c>
      <c r="D2508" s="23" t="s">
        <v>6</v>
      </c>
      <c r="E2508" s="23">
        <v>4.7892030124998251E-4</v>
      </c>
      <c r="F2508" s="23">
        <v>1.2230097930749667E-2</v>
      </c>
      <c r="G2508" s="23">
        <v>3.6970608697074102E-2</v>
      </c>
      <c r="H2508" s="23">
        <v>3.4227161147337003E-2</v>
      </c>
      <c r="I2508" s="23">
        <v>4.7892030124998251E-4</v>
      </c>
      <c r="J2508" s="23">
        <v>50.25</v>
      </c>
      <c r="K2508" s="23">
        <v>26.067285135702644</v>
      </c>
      <c r="L2508" s="23"/>
    </row>
    <row r="2509" spans="1:12" x14ac:dyDescent="0.2">
      <c r="A2509" s="103" t="str">
        <f t="shared" si="108"/>
        <v>2019_2_7_f9_4</v>
      </c>
      <c r="B2509" s="23" t="s">
        <v>729</v>
      </c>
      <c r="C2509" s="23">
        <v>7</v>
      </c>
      <c r="D2509" s="23" t="s">
        <v>7</v>
      </c>
      <c r="E2509" s="23">
        <v>1.097411520035652E-4</v>
      </c>
      <c r="F2509" s="23">
        <v>1.1156460058677162E-2</v>
      </c>
      <c r="G2509" s="23">
        <v>1.5061091098154272E-2</v>
      </c>
      <c r="H2509" s="23">
        <v>9.5591785197014171E-4</v>
      </c>
      <c r="I2509" s="23">
        <v>1.097411520035652E-4</v>
      </c>
      <c r="J2509" s="23">
        <v>46.179999999999978</v>
      </c>
      <c r="K2509" s="23">
        <v>-37.237835712639459</v>
      </c>
      <c r="L2509" s="23"/>
    </row>
    <row r="2510" spans="1:12" x14ac:dyDescent="0.2">
      <c r="A2510" s="103" t="str">
        <f t="shared" si="108"/>
        <v>2019_2_7_InEI</v>
      </c>
      <c r="B2510" s="23" t="s">
        <v>729</v>
      </c>
      <c r="C2510" s="23">
        <v>7</v>
      </c>
      <c r="D2510" s="23" t="s">
        <v>107</v>
      </c>
      <c r="E2510" s="23">
        <v>0</v>
      </c>
      <c r="F2510" s="23">
        <v>7.4510223118658212E-4</v>
      </c>
      <c r="G2510" s="23">
        <v>3.3983620822936288E-3</v>
      </c>
      <c r="H2510" s="23">
        <v>1.1267897108724399E-3</v>
      </c>
      <c r="I2510" s="23">
        <v>2.9194766243512466E-5</v>
      </c>
      <c r="J2510" s="23">
        <v>50.012444327824049</v>
      </c>
      <c r="K2510" s="23">
        <v>8.3042035042172024</v>
      </c>
      <c r="L2510" s="23"/>
    </row>
    <row r="2511" spans="1:12" x14ac:dyDescent="0.2">
      <c r="A2511" s="103" t="str">
        <f t="shared" si="108"/>
        <v>2019_2_7_InIN</v>
      </c>
      <c r="B2511" s="23" t="s">
        <v>729</v>
      </c>
      <c r="C2511" s="23">
        <v>7</v>
      </c>
      <c r="D2511" s="23" t="s">
        <v>113</v>
      </c>
      <c r="E2511" s="23">
        <v>1.9802855901079759E-6</v>
      </c>
      <c r="F2511" s="23">
        <v>5.2545446343648964E-5</v>
      </c>
      <c r="G2511" s="23">
        <v>1.3178013192605771E-4</v>
      </c>
      <c r="H2511" s="23">
        <v>1.2431919363047864E-4</v>
      </c>
      <c r="I2511" s="23">
        <v>1.9802855901079759E-6</v>
      </c>
      <c r="J2511" s="23">
        <v>49.012080181269958</v>
      </c>
      <c r="K2511" s="23">
        <v>22.959859412374044</v>
      </c>
      <c r="L2511" s="23"/>
    </row>
    <row r="2512" spans="1:12" x14ac:dyDescent="0.2">
      <c r="A2512" s="103" t="str">
        <f t="shared" si="108"/>
        <v>2019_2_7_lagE</v>
      </c>
      <c r="B2512" s="23" t="s">
        <v>729</v>
      </c>
      <c r="C2512" s="23">
        <v>7</v>
      </c>
      <c r="D2512" s="23" t="s">
        <v>226</v>
      </c>
      <c r="E2512" s="23">
        <v>3.2743771688500787E-4</v>
      </c>
      <c r="F2512" s="23">
        <v>6.2787062435517215E-4</v>
      </c>
      <c r="G2512" s="23">
        <v>2.6692533550464396E-3</v>
      </c>
      <c r="H2512" s="23">
        <v>1.7565628704028907E-3</v>
      </c>
      <c r="I2512" s="23">
        <v>8.0198152146341024E-5</v>
      </c>
      <c r="J2512" s="23">
        <v>51.434721937142378</v>
      </c>
      <c r="K2512" s="23">
        <v>11.612811570043519</v>
      </c>
      <c r="L2512" s="23"/>
    </row>
    <row r="2513" spans="1:12" x14ac:dyDescent="0.2">
      <c r="A2513" s="103" t="str">
        <f t="shared" si="108"/>
        <v>2019_2_7_lagI</v>
      </c>
      <c r="B2513" s="23" t="s">
        <v>729</v>
      </c>
      <c r="C2513" s="23">
        <v>7</v>
      </c>
      <c r="D2513" s="23" t="s">
        <v>227</v>
      </c>
      <c r="E2513" s="23">
        <v>2.3120110872449068E-5</v>
      </c>
      <c r="F2513" s="23">
        <v>3.0766968088990214E-5</v>
      </c>
      <c r="G2513" s="23">
        <v>1.3172734974230927E-4</v>
      </c>
      <c r="H2513" s="23">
        <v>1.1856081982715839E-4</v>
      </c>
      <c r="I2513" s="23">
        <v>8.6779951396049298E-6</v>
      </c>
      <c r="J2513" s="23">
        <v>48.631741599578909</v>
      </c>
      <c r="K2513" s="23">
        <v>18.829793669814663</v>
      </c>
      <c r="L2513" s="23"/>
    </row>
    <row r="2514" spans="1:12" x14ac:dyDescent="0.2">
      <c r="A2514" s="103" t="str">
        <f t="shared" si="108"/>
        <v>2019_2_8_f12_3</v>
      </c>
      <c r="B2514" s="23" t="s">
        <v>729</v>
      </c>
      <c r="C2514" s="23">
        <v>8</v>
      </c>
      <c r="D2514" s="23" t="s">
        <v>3</v>
      </c>
      <c r="E2514" s="23">
        <v>2.276582499015959E-2</v>
      </c>
      <c r="F2514" s="23">
        <v>0.19687992113052147</v>
      </c>
      <c r="G2514" s="23">
        <v>5.8189160708455694E-2</v>
      </c>
      <c r="H2514" s="23">
        <v>1.0887954769716937E-3</v>
      </c>
      <c r="I2514" s="23">
        <v>3.6293182565723132E-4</v>
      </c>
      <c r="J2514" s="23">
        <v>23.269999999999989</v>
      </c>
      <c r="K2514" s="23">
        <v>-86.146948181216004</v>
      </c>
      <c r="L2514" s="23"/>
    </row>
    <row r="2515" spans="1:12" x14ac:dyDescent="0.2">
      <c r="A2515" s="103" t="str">
        <f t="shared" si="108"/>
        <v>2019_2_8_f4_1</v>
      </c>
      <c r="B2515" s="23" t="s">
        <v>729</v>
      </c>
      <c r="C2515" s="23">
        <v>8</v>
      </c>
      <c r="D2515" s="23" t="s">
        <v>43</v>
      </c>
      <c r="E2515" s="23">
        <v>3.3396847393036548E-2</v>
      </c>
      <c r="F2515" s="23">
        <v>0.19282729949766148</v>
      </c>
      <c r="G2515" s="23">
        <v>0.28666066170102189</v>
      </c>
      <c r="H2515" s="23">
        <v>3.7988913909579092E-2</v>
      </c>
      <c r="I2515" s="23">
        <v>1.4543564870950979E-3</v>
      </c>
      <c r="J2515" s="23">
        <v>24.149999999999991</v>
      </c>
      <c r="K2515" s="23">
        <v>-39.600262184852866</v>
      </c>
      <c r="L2515" s="23"/>
    </row>
    <row r="2516" spans="1:12" x14ac:dyDescent="0.2">
      <c r="A2516" s="103" t="str">
        <f t="shared" si="108"/>
        <v>2019_2_8_f4_2</v>
      </c>
      <c r="B2516" s="23" t="s">
        <v>729</v>
      </c>
      <c r="C2516" s="23">
        <v>8</v>
      </c>
      <c r="D2516" s="23" t="s">
        <v>44</v>
      </c>
      <c r="E2516" s="23">
        <v>2.8475000852294173E-2</v>
      </c>
      <c r="F2516" s="23">
        <v>0.18999808393654127</v>
      </c>
      <c r="G2516" s="23">
        <v>0.1906060426497114</v>
      </c>
      <c r="H2516" s="23">
        <v>3.5525730793115905E-2</v>
      </c>
      <c r="I2516" s="23">
        <v>1.1459913159069641E-3</v>
      </c>
      <c r="J2516" s="23">
        <v>25.38999999999999</v>
      </c>
      <c r="K2516" s="23">
        <v>-46.91642706423643</v>
      </c>
      <c r="L2516" s="23"/>
    </row>
    <row r="2517" spans="1:12" x14ac:dyDescent="0.2">
      <c r="A2517" s="103" t="str">
        <f t="shared" si="108"/>
        <v>2019_2_8_f4_3</v>
      </c>
      <c r="B2517" s="23" t="s">
        <v>729</v>
      </c>
      <c r="C2517" s="23">
        <v>8</v>
      </c>
      <c r="D2517" s="23" t="s">
        <v>100</v>
      </c>
      <c r="E2517" s="23">
        <v>3.6293182565723132E-4</v>
      </c>
      <c r="F2517" s="23">
        <v>5.3304388284058493E-2</v>
      </c>
      <c r="G2517" s="23">
        <v>0.13258560030531705</v>
      </c>
      <c r="H2517" s="23">
        <v>6.8816161423944519E-2</v>
      </c>
      <c r="I2517" s="23">
        <v>1.8146591282861564E-3</v>
      </c>
      <c r="J2517" s="23">
        <v>22.269999999999996</v>
      </c>
      <c r="K2517" s="23">
        <v>7.1687011703440824</v>
      </c>
      <c r="L2517" s="23"/>
    </row>
    <row r="2518" spans="1:12" x14ac:dyDescent="0.2">
      <c r="A2518" s="103" t="str">
        <f t="shared" si="108"/>
        <v>2019_2_8_f4_4</v>
      </c>
      <c r="B2518" s="23" t="s">
        <v>729</v>
      </c>
      <c r="C2518" s="23">
        <v>8</v>
      </c>
      <c r="D2518" s="23" t="s">
        <v>102</v>
      </c>
      <c r="E2518" s="23">
        <v>4.3894975303598607E-2</v>
      </c>
      <c r="F2518" s="23">
        <v>8.0037880194600203E-2</v>
      </c>
      <c r="G2518" s="23">
        <v>9.580811081813792E-2</v>
      </c>
      <c r="H2518" s="23">
        <v>1.8594719055223384E-2</v>
      </c>
      <c r="I2518" s="23">
        <v>3.3349426226464147E-4</v>
      </c>
      <c r="J2518" s="23">
        <v>21.989999999999995</v>
      </c>
      <c r="K2518" s="23">
        <v>-62.247720233496629</v>
      </c>
      <c r="L2518" s="23"/>
    </row>
    <row r="2519" spans="1:12" x14ac:dyDescent="0.2">
      <c r="A2519" s="103" t="str">
        <f t="shared" si="108"/>
        <v>2019_2_8_f60_1</v>
      </c>
      <c r="B2519" s="23" t="s">
        <v>729</v>
      </c>
      <c r="C2519" s="23">
        <v>8</v>
      </c>
      <c r="D2519" s="23" t="s">
        <v>109</v>
      </c>
      <c r="E2519" s="23">
        <v>2.276582499015959E-2</v>
      </c>
      <c r="F2519" s="23">
        <v>0.16543247939988798</v>
      </c>
      <c r="G2519" s="23">
        <v>8.81848751364602E-2</v>
      </c>
      <c r="H2519" s="23">
        <v>1.4517273026289253E-3</v>
      </c>
      <c r="I2519" s="23">
        <v>1.4517273026289253E-3</v>
      </c>
      <c r="J2519" s="23">
        <v>23.269999999999985</v>
      </c>
      <c r="K2519" s="23">
        <v>-73.977384601528613</v>
      </c>
      <c r="L2519" s="23"/>
    </row>
    <row r="2520" spans="1:12" x14ac:dyDescent="0.2">
      <c r="A2520" s="103" t="str">
        <f t="shared" si="108"/>
        <v>2019_2_8_f61_1</v>
      </c>
      <c r="B2520" s="23" t="s">
        <v>729</v>
      </c>
      <c r="C2520" s="23">
        <v>8</v>
      </c>
      <c r="D2520" s="23" t="s">
        <v>110</v>
      </c>
      <c r="E2520" s="23">
        <v>6.4841980168603999E-2</v>
      </c>
      <c r="F2520" s="23">
        <v>0.10865525309169224</v>
      </c>
      <c r="G2520" s="23">
        <v>6.3837969324469848E-2</v>
      </c>
      <c r="H2520" s="23">
        <v>2.6679540981171318E-3</v>
      </c>
      <c r="I2520" s="23">
        <v>3.3349426226464147E-4</v>
      </c>
      <c r="J2520" s="23">
        <v>22.189999999999991</v>
      </c>
      <c r="K2520" s="23">
        <v>-97.781287157857975</v>
      </c>
      <c r="L2520" s="23"/>
    </row>
    <row r="2521" spans="1:12" x14ac:dyDescent="0.2">
      <c r="A2521" s="103" t="str">
        <f t="shared" si="108"/>
        <v>2019_2_8_f61_2</v>
      </c>
      <c r="B2521" s="23" t="s">
        <v>729</v>
      </c>
      <c r="C2521" s="23">
        <v>8</v>
      </c>
      <c r="D2521" s="23" t="s">
        <v>111</v>
      </c>
      <c r="E2521" s="23">
        <v>6.4841980168603999E-2</v>
      </c>
      <c r="F2521" s="23">
        <v>0.10865525309169224</v>
      </c>
      <c r="G2521" s="23">
        <v>6.3837969324469848E-2</v>
      </c>
      <c r="H2521" s="23">
        <v>2.6679540981171318E-3</v>
      </c>
      <c r="I2521" s="23">
        <v>3.3349426226464147E-4</v>
      </c>
      <c r="J2521" s="23">
        <v>22.189999999999991</v>
      </c>
      <c r="K2521" s="23">
        <v>-97.781287157857975</v>
      </c>
      <c r="L2521" s="23"/>
    </row>
    <row r="2522" spans="1:12" x14ac:dyDescent="0.2">
      <c r="A2522" s="103" t="str">
        <f t="shared" si="108"/>
        <v>2019_2_8_f9_1</v>
      </c>
      <c r="B2522" s="23" t="s">
        <v>729</v>
      </c>
      <c r="C2522" s="23">
        <v>8</v>
      </c>
      <c r="D2522" s="23" t="s">
        <v>4</v>
      </c>
      <c r="E2522" s="23">
        <v>0</v>
      </c>
      <c r="F2522" s="23">
        <v>0.20280408799584262</v>
      </c>
      <c r="G2522" s="23">
        <v>0.29781292222414668</v>
      </c>
      <c r="H2522" s="23">
        <v>5.0256712281309547E-2</v>
      </c>
      <c r="I2522" s="23">
        <v>7.2717824354754897E-4</v>
      </c>
      <c r="J2522" s="23">
        <v>24.109999999999992</v>
      </c>
      <c r="K2522" s="23">
        <v>-27.391728154071483</v>
      </c>
      <c r="L2522" s="23"/>
    </row>
    <row r="2523" spans="1:12" x14ac:dyDescent="0.2">
      <c r="A2523" s="103" t="str">
        <f t="shared" si="108"/>
        <v>2019_2_8_f9_2</v>
      </c>
      <c r="B2523" s="23" t="s">
        <v>729</v>
      </c>
      <c r="C2523" s="23">
        <v>8</v>
      </c>
      <c r="D2523" s="23" t="s">
        <v>5</v>
      </c>
      <c r="E2523" s="23">
        <v>2.8475000852294173E-2</v>
      </c>
      <c r="F2523" s="23">
        <v>0.23778266391745451</v>
      </c>
      <c r="G2523" s="23">
        <v>0.13605848495874368</v>
      </c>
      <c r="H2523" s="23">
        <v>2.6244830080473049E-2</v>
      </c>
      <c r="I2523" s="23">
        <v>5.7299565795348203E-4</v>
      </c>
      <c r="J2523" s="23">
        <v>24.229999999999997</v>
      </c>
      <c r="K2523" s="23">
        <v>-62.297990723009455</v>
      </c>
      <c r="L2523" s="23"/>
    </row>
    <row r="2524" spans="1:12" x14ac:dyDescent="0.2">
      <c r="A2524" s="103" t="str">
        <f t="shared" si="108"/>
        <v>2019_2_8_f9_3</v>
      </c>
      <c r="B2524" s="23" t="s">
        <v>729</v>
      </c>
      <c r="C2524" s="23">
        <v>8</v>
      </c>
      <c r="D2524" s="23" t="s">
        <v>6</v>
      </c>
      <c r="E2524" s="23">
        <v>3.6293182565723132E-4</v>
      </c>
      <c r="F2524" s="23">
        <v>9.86708664912124E-2</v>
      </c>
      <c r="G2524" s="23">
        <v>0.1440585332754189</v>
      </c>
      <c r="H2524" s="23">
        <v>1.3428477549317563E-2</v>
      </c>
      <c r="I2524" s="23">
        <v>3.6293182565723132E-4</v>
      </c>
      <c r="J2524" s="23">
        <v>22.269999999999992</v>
      </c>
      <c r="K2524" s="23">
        <v>-33.183255826517225</v>
      </c>
      <c r="L2524" s="23"/>
    </row>
    <row r="2525" spans="1:12" x14ac:dyDescent="0.2">
      <c r="A2525" s="103" t="str">
        <f t="shared" si="108"/>
        <v>2019_2_8_f9_4</v>
      </c>
      <c r="B2525" s="23" t="s">
        <v>729</v>
      </c>
      <c r="C2525" s="23">
        <v>8</v>
      </c>
      <c r="D2525" s="23" t="s">
        <v>7</v>
      </c>
      <c r="E2525" s="23">
        <v>4.356148104133397E-2</v>
      </c>
      <c r="F2525" s="23">
        <v>0.13666877112192216</v>
      </c>
      <c r="G2525" s="23">
        <v>5.5103984847922151E-2</v>
      </c>
      <c r="H2525" s="23">
        <v>2.6679540981171318E-3</v>
      </c>
      <c r="I2525" s="23">
        <v>3.3349426226464147E-4</v>
      </c>
      <c r="J2525" s="23">
        <v>21.949999999999989</v>
      </c>
      <c r="K2525" s="23">
        <v>-92.498439853124154</v>
      </c>
      <c r="L2525" s="23"/>
    </row>
    <row r="2526" spans="1:12" x14ac:dyDescent="0.2">
      <c r="A2526" s="103" t="str">
        <f t="shared" si="108"/>
        <v>2019_2_8_InEI</v>
      </c>
      <c r="B2526" s="23" t="s">
        <v>729</v>
      </c>
      <c r="C2526" s="23">
        <v>8</v>
      </c>
      <c r="D2526" s="23" t="s">
        <v>107</v>
      </c>
      <c r="E2526" s="23">
        <v>8.8090046575940403E-4</v>
      </c>
      <c r="F2526" s="23">
        <v>1.1620144183296557E-2</v>
      </c>
      <c r="G2526" s="23">
        <v>1.0563500212998607E-2</v>
      </c>
      <c r="H2526" s="23">
        <v>1.5732098789525526E-3</v>
      </c>
      <c r="I2526" s="23">
        <v>2.8657119403812769E-5</v>
      </c>
      <c r="J2526" s="23">
        <v>24.166561881010974</v>
      </c>
      <c r="K2526" s="23">
        <v>-47.64138806875259</v>
      </c>
      <c r="L2526" s="23"/>
    </row>
    <row r="2527" spans="1:12" x14ac:dyDescent="0.2">
      <c r="A2527" s="103" t="str">
        <f t="shared" si="108"/>
        <v>2019_2_8_InIN</v>
      </c>
      <c r="B2527" s="23" t="s">
        <v>729</v>
      </c>
      <c r="C2527" s="23">
        <v>8</v>
      </c>
      <c r="D2527" s="23" t="s">
        <v>113</v>
      </c>
      <c r="E2527" s="23">
        <v>9.6224847726908847E-4</v>
      </c>
      <c r="F2527" s="23">
        <v>4.3054502919077503E-3</v>
      </c>
      <c r="G2527" s="23">
        <v>3.5015121149024183E-3</v>
      </c>
      <c r="H2527" s="23">
        <v>2.4865042516439458E-4</v>
      </c>
      <c r="I2527" s="23">
        <v>1.0867782262234802E-5</v>
      </c>
      <c r="J2527" s="23">
        <v>22.11921981558854</v>
      </c>
      <c r="K2527" s="23">
        <v>-66.006646077837701</v>
      </c>
      <c r="L2527" s="23"/>
    </row>
    <row r="2528" spans="1:12" x14ac:dyDescent="0.2">
      <c r="A2528" s="103" t="str">
        <f t="shared" si="108"/>
        <v>2019_2_8_lagE</v>
      </c>
      <c r="B2528" s="23" t="s">
        <v>729</v>
      </c>
      <c r="C2528" s="23">
        <v>8</v>
      </c>
      <c r="D2528" s="23" t="s">
        <v>226</v>
      </c>
      <c r="E2528" s="23">
        <v>1.9140628026466172E-3</v>
      </c>
      <c r="F2528" s="23">
        <v>1.0416564706381224E-2</v>
      </c>
      <c r="G2528" s="23">
        <v>1.1118023973213296E-2</v>
      </c>
      <c r="H2528" s="23">
        <v>1.5365966627494028E-3</v>
      </c>
      <c r="I2528" s="23">
        <v>5.7314238807625537E-5</v>
      </c>
      <c r="J2528" s="23">
        <v>24.734472770446786</v>
      </c>
      <c r="K2528" s="23">
        <v>-50.288245181561066</v>
      </c>
      <c r="L2528" s="23"/>
    </row>
    <row r="2529" spans="1:12" x14ac:dyDescent="0.2">
      <c r="A2529" s="103" t="str">
        <f t="shared" si="108"/>
        <v>2019_2_8_lagI</v>
      </c>
      <c r="B2529" s="23" t="s">
        <v>729</v>
      </c>
      <c r="C2529" s="23">
        <v>8</v>
      </c>
      <c r="D2529" s="23" t="s">
        <v>227</v>
      </c>
      <c r="E2529" s="23">
        <v>9.6754011583937436E-4</v>
      </c>
      <c r="F2529" s="23">
        <v>2.5771199330306936E-3</v>
      </c>
      <c r="G2529" s="23">
        <v>4.0843455692855133E-3</v>
      </c>
      <c r="H2529" s="23">
        <v>1.3718427548905635E-3</v>
      </c>
      <c r="I2529" s="23">
        <v>3.317235703003012E-5</v>
      </c>
      <c r="J2529" s="23">
        <v>22.138067338639978</v>
      </c>
      <c r="K2529" s="23">
        <v>-34.027071528901601</v>
      </c>
      <c r="L2529" s="23"/>
    </row>
    <row r="2530" spans="1:12" x14ac:dyDescent="0.2">
      <c r="A2530" s="103" t="str">
        <f t="shared" si="108"/>
        <v>2019_4_1_f12_3</v>
      </c>
      <c r="B2530" s="23" t="s">
        <v>730</v>
      </c>
      <c r="C2530" s="23">
        <v>1</v>
      </c>
      <c r="D2530" s="23" t="s">
        <v>3</v>
      </c>
      <c r="E2530" s="23">
        <v>0</v>
      </c>
      <c r="F2530" s="23">
        <v>0.52137852713830213</v>
      </c>
      <c r="G2530" s="23">
        <v>0.2445589511880174</v>
      </c>
      <c r="H2530" s="23">
        <v>5.3791767958849761E-2</v>
      </c>
      <c r="I2530" s="23">
        <v>0</v>
      </c>
      <c r="J2530" s="23">
        <v>46.941486838999985</v>
      </c>
      <c r="K2530" s="23">
        <v>-57.041609933822855</v>
      </c>
      <c r="L2530" s="23"/>
    </row>
    <row r="2531" spans="1:12" x14ac:dyDescent="0.2">
      <c r="A2531" s="103" t="str">
        <f t="shared" si="108"/>
        <v>2019_4_1_f4_1</v>
      </c>
      <c r="B2531" s="23" t="s">
        <v>730</v>
      </c>
      <c r="C2531" s="23">
        <v>1</v>
      </c>
      <c r="D2531" s="23" t="s">
        <v>43</v>
      </c>
      <c r="E2531" s="23">
        <v>0</v>
      </c>
      <c r="F2531" s="23">
        <v>0.10591375044725446</v>
      </c>
      <c r="G2531" s="23">
        <v>0.4081330596494025</v>
      </c>
      <c r="H2531" s="23">
        <v>0.39374075877567993</v>
      </c>
      <c r="I2531" s="23">
        <v>2.775796427368786E-2</v>
      </c>
      <c r="J2531" s="23">
        <v>45.436813963000006</v>
      </c>
      <c r="K2531" s="23">
        <v>36.699756955839206</v>
      </c>
      <c r="L2531" s="23"/>
    </row>
    <row r="2532" spans="1:12" x14ac:dyDescent="0.2">
      <c r="A2532" s="103" t="str">
        <f t="shared" si="108"/>
        <v>2019_4_1_f4_2</v>
      </c>
      <c r="B2532" s="23" t="s">
        <v>730</v>
      </c>
      <c r="C2532" s="23">
        <v>1</v>
      </c>
      <c r="D2532" s="23" t="s">
        <v>44</v>
      </c>
      <c r="E2532" s="23">
        <v>0</v>
      </c>
      <c r="F2532" s="23">
        <v>2.403775856137267E-2</v>
      </c>
      <c r="G2532" s="23">
        <v>0.67020203593980221</v>
      </c>
      <c r="H2532" s="23">
        <v>0.23760389296674878</v>
      </c>
      <c r="I2532" s="23">
        <v>1.8861899294986221E-2</v>
      </c>
      <c r="J2532" s="23">
        <v>46.193823276999993</v>
      </c>
      <c r="K2532" s="23">
        <v>26.431940286684785</v>
      </c>
      <c r="L2532" s="23"/>
    </row>
    <row r="2533" spans="1:12" x14ac:dyDescent="0.2">
      <c r="A2533" s="103" t="str">
        <f t="shared" si="108"/>
        <v>2019_4_1_f4_3</v>
      </c>
      <c r="B2533" s="23" t="s">
        <v>730</v>
      </c>
      <c r="C2533" s="23">
        <v>1</v>
      </c>
      <c r="D2533" s="23" t="s">
        <v>100</v>
      </c>
      <c r="E2533" s="23">
        <v>0</v>
      </c>
      <c r="F2533" s="23">
        <v>1.9221591705319958E-2</v>
      </c>
      <c r="G2533" s="23">
        <v>0.14750066989050589</v>
      </c>
      <c r="H2533" s="23">
        <v>0.53271342374555797</v>
      </c>
      <c r="I2533" s="23">
        <v>8.6428233142148869E-2</v>
      </c>
      <c r="J2533" s="23">
        <v>45.85737469299999</v>
      </c>
      <c r="K2533" s="23">
        <v>87.336787219976912</v>
      </c>
      <c r="L2533" s="23"/>
    </row>
    <row r="2534" spans="1:12" x14ac:dyDescent="0.2">
      <c r="A2534" s="103" t="str">
        <f t="shared" si="108"/>
        <v>2019_4_1_f4_4</v>
      </c>
      <c r="B2534" s="23" t="s">
        <v>730</v>
      </c>
      <c r="C2534" s="23">
        <v>1</v>
      </c>
      <c r="D2534" s="23" t="s">
        <v>102</v>
      </c>
      <c r="E2534" s="23">
        <v>0</v>
      </c>
      <c r="F2534" s="23">
        <v>0.20165577018635561</v>
      </c>
      <c r="G2534" s="23">
        <v>0.62482822638303592</v>
      </c>
      <c r="H2534" s="23">
        <v>0.32635908846366096</v>
      </c>
      <c r="I2534" s="23">
        <v>0</v>
      </c>
      <c r="J2534" s="23">
        <v>43.436813965000006</v>
      </c>
      <c r="K2534" s="23">
        <v>10.817024441251696</v>
      </c>
      <c r="L2534" s="23"/>
    </row>
    <row r="2535" spans="1:12" x14ac:dyDescent="0.2">
      <c r="A2535" s="103" t="str">
        <f t="shared" si="108"/>
        <v>2019_4_1_f60_1</v>
      </c>
      <c r="B2535" s="23" t="s">
        <v>730</v>
      </c>
      <c r="C2535" s="23">
        <v>1</v>
      </c>
      <c r="D2535" s="23" t="s">
        <v>109</v>
      </c>
      <c r="E2535" s="23">
        <v>9.8632206631326796E-3</v>
      </c>
      <c r="F2535" s="23">
        <v>0.37666112771604765</v>
      </c>
      <c r="G2535" s="23">
        <v>0.3516035655796983</v>
      </c>
      <c r="H2535" s="23">
        <v>8.4183337097697902E-2</v>
      </c>
      <c r="I2535" s="23">
        <v>0</v>
      </c>
      <c r="J2535" s="23">
        <v>47.109711130999997</v>
      </c>
      <c r="K2535" s="23">
        <v>-37.966673998862134</v>
      </c>
      <c r="L2535" s="23"/>
    </row>
    <row r="2536" spans="1:12" x14ac:dyDescent="0.2">
      <c r="A2536" s="103" t="str">
        <f t="shared" si="108"/>
        <v>2019_4_1_f61_1</v>
      </c>
      <c r="B2536" s="23" t="s">
        <v>730</v>
      </c>
      <c r="C2536" s="23">
        <v>1</v>
      </c>
      <c r="D2536" s="23" t="s">
        <v>110</v>
      </c>
      <c r="E2536" s="23">
        <v>4.3695810498607351E-2</v>
      </c>
      <c r="F2536" s="23">
        <v>0.7913749299726297</v>
      </c>
      <c r="G2536" s="23">
        <v>0.35519198553760167</v>
      </c>
      <c r="H2536" s="23">
        <v>6.4857906230326445E-2</v>
      </c>
      <c r="I2536" s="23">
        <v>0</v>
      </c>
      <c r="J2536" s="23">
        <v>45.605038256</v>
      </c>
      <c r="K2536" s="23">
        <v>-64.847045282610424</v>
      </c>
      <c r="L2536" s="23"/>
    </row>
    <row r="2537" spans="1:12" x14ac:dyDescent="0.2">
      <c r="A2537" s="103" t="str">
        <f t="shared" si="108"/>
        <v>2019_4_1_f61_2</v>
      </c>
      <c r="B2537" s="23" t="s">
        <v>730</v>
      </c>
      <c r="C2537" s="23">
        <v>1</v>
      </c>
      <c r="D2537" s="23" t="s">
        <v>111</v>
      </c>
      <c r="E2537" s="23">
        <v>5.29052393292977E-3</v>
      </c>
      <c r="F2537" s="23">
        <v>0.60134534862030686</v>
      </c>
      <c r="G2537" s="23">
        <v>0.62139924136721481</v>
      </c>
      <c r="H2537" s="23">
        <v>1.9398587754075838E-2</v>
      </c>
      <c r="I2537" s="23">
        <v>0</v>
      </c>
      <c r="J2537" s="23">
        <v>44.520926109999998</v>
      </c>
      <c r="K2537" s="23">
        <v>-47.499743508347926</v>
      </c>
      <c r="L2537" s="23"/>
    </row>
    <row r="2538" spans="1:12" x14ac:dyDescent="0.2">
      <c r="A2538" s="103" t="str">
        <f t="shared" si="108"/>
        <v>2019_4_1_f9_1</v>
      </c>
      <c r="B2538" s="23" t="s">
        <v>730</v>
      </c>
      <c r="C2538" s="23">
        <v>1</v>
      </c>
      <c r="D2538" s="23" t="s">
        <v>4</v>
      </c>
      <c r="E2538" s="23">
        <v>0</v>
      </c>
      <c r="F2538" s="23">
        <v>6.3289286621860369E-2</v>
      </c>
      <c r="G2538" s="23">
        <v>0.63594817547756777</v>
      </c>
      <c r="H2538" s="23">
        <v>0.23127659213580462</v>
      </c>
      <c r="I2538" s="23">
        <v>1.6771596369305399E-3</v>
      </c>
      <c r="J2538" s="23">
        <v>45.268589670999994</v>
      </c>
      <c r="K2538" s="23">
        <v>18.38052346321539</v>
      </c>
      <c r="L2538" s="23"/>
    </row>
    <row r="2539" spans="1:12" x14ac:dyDescent="0.2">
      <c r="A2539" s="103" t="str">
        <f t="shared" si="108"/>
        <v>2019_4_1_f9_2</v>
      </c>
      <c r="B2539" s="23" t="s">
        <v>730</v>
      </c>
      <c r="C2539" s="23">
        <v>1</v>
      </c>
      <c r="D2539" s="23" t="s">
        <v>5</v>
      </c>
      <c r="E2539" s="23">
        <v>0</v>
      </c>
      <c r="F2539" s="23">
        <v>4.9689993391175552E-2</v>
      </c>
      <c r="G2539" s="23">
        <v>0.60675455189307292</v>
      </c>
      <c r="H2539" s="23">
        <v>0.28618866013651084</v>
      </c>
      <c r="I2539" s="23">
        <v>0</v>
      </c>
      <c r="J2539" s="23">
        <v>45.773262547000009</v>
      </c>
      <c r="K2539" s="23">
        <v>25.089150836753127</v>
      </c>
      <c r="L2539" s="23"/>
    </row>
    <row r="2540" spans="1:12" x14ac:dyDescent="0.2">
      <c r="A2540" s="103" t="str">
        <f t="shared" si="108"/>
        <v>2019_4_1_f9_3</v>
      </c>
      <c r="B2540" s="23" t="s">
        <v>730</v>
      </c>
      <c r="C2540" s="23">
        <v>1</v>
      </c>
      <c r="D2540" s="23" t="s">
        <v>6</v>
      </c>
      <c r="E2540" s="23">
        <v>0</v>
      </c>
      <c r="F2540" s="23">
        <v>5.3791767958849782E-2</v>
      </c>
      <c r="G2540" s="23">
        <v>0.29482694461148501</v>
      </c>
      <c r="H2540" s="23">
        <v>0.42092697332154844</v>
      </c>
      <c r="I2540" s="23">
        <v>1.5027230205946171E-2</v>
      </c>
      <c r="J2540" s="23">
        <v>45.773262546999995</v>
      </c>
      <c r="K2540" s="23">
        <v>50.624952458219305</v>
      </c>
      <c r="L2540" s="23"/>
    </row>
    <row r="2541" spans="1:12" x14ac:dyDescent="0.2">
      <c r="A2541" s="103" t="str">
        <f t="shared" si="108"/>
        <v>2019_4_1_f9_4</v>
      </c>
      <c r="B2541" s="23" t="s">
        <v>730</v>
      </c>
      <c r="C2541" s="23">
        <v>1</v>
      </c>
      <c r="D2541" s="23" t="s">
        <v>7</v>
      </c>
      <c r="E2541" s="23">
        <v>0</v>
      </c>
      <c r="F2541" s="23">
        <v>0.34429086452081542</v>
      </c>
      <c r="G2541" s="23">
        <v>0.58614659690827065</v>
      </c>
      <c r="H2541" s="23">
        <v>0.22416913158160948</v>
      </c>
      <c r="I2541" s="23">
        <v>1.7635079776432601E-3</v>
      </c>
      <c r="J2541" s="23">
        <v>43.605038257000004</v>
      </c>
      <c r="K2541" s="23">
        <v>-10.082820100957903</v>
      </c>
      <c r="L2541" s="23"/>
    </row>
    <row r="2542" spans="1:12" x14ac:dyDescent="0.2">
      <c r="A2542" s="103" t="str">
        <f t="shared" si="108"/>
        <v>2019_4_1_InEI</v>
      </c>
      <c r="B2542" s="23" t="s">
        <v>730</v>
      </c>
      <c r="C2542" s="23">
        <v>1</v>
      </c>
      <c r="D2542" s="23" t="s">
        <v>107</v>
      </c>
      <c r="E2542" s="23">
        <v>0</v>
      </c>
      <c r="F2542" s="23">
        <v>2.6951020222235902E-3</v>
      </c>
      <c r="G2542" s="23">
        <v>2.805238118523011E-2</v>
      </c>
      <c r="H2542" s="23">
        <v>1.140440297959127E-2</v>
      </c>
      <c r="I2542" s="23">
        <v>3.4904163287900003E-5</v>
      </c>
      <c r="J2542" s="23">
        <v>45.51090027042914</v>
      </c>
      <c r="K2542" s="23">
        <v>20.810090578209188</v>
      </c>
      <c r="L2542" s="23"/>
    </row>
    <row r="2543" spans="1:12" x14ac:dyDescent="0.2">
      <c r="A2543" s="103" t="str">
        <f t="shared" si="108"/>
        <v>2019_4_1_InIN</v>
      </c>
      <c r="B2543" s="23" t="s">
        <v>730</v>
      </c>
      <c r="C2543" s="23">
        <v>1</v>
      </c>
      <c r="D2543" s="23" t="s">
        <v>113</v>
      </c>
      <c r="E2543" s="23">
        <v>0</v>
      </c>
      <c r="F2543" s="23">
        <v>1.7915763219061021E-2</v>
      </c>
      <c r="G2543" s="23">
        <v>3.6113305667744372E-2</v>
      </c>
      <c r="H2543" s="23">
        <v>2.744616961748186E-2</v>
      </c>
      <c r="I2543" s="23">
        <v>3.2962608668455999E-4</v>
      </c>
      <c r="J2543" s="23">
        <v>44.89318642737237</v>
      </c>
      <c r="K2543" s="23">
        <v>12.456054566850929</v>
      </c>
      <c r="L2543" s="23"/>
    </row>
    <row r="2544" spans="1:12" x14ac:dyDescent="0.2">
      <c r="A2544" s="103" t="str">
        <f t="shared" si="108"/>
        <v>2019_4_1_lagE</v>
      </c>
      <c r="B2544" s="23" t="s">
        <v>730</v>
      </c>
      <c r="C2544" s="23">
        <v>1</v>
      </c>
      <c r="D2544" s="23" t="s">
        <v>226</v>
      </c>
      <c r="E2544" s="23">
        <v>0</v>
      </c>
      <c r="F2544" s="23">
        <v>3.35440395291948E-3</v>
      </c>
      <c r="G2544" s="23">
        <v>2.4105976063352141E-2</v>
      </c>
      <c r="H2544" s="23">
        <v>1.40322659469795E-2</v>
      </c>
      <c r="I2544" s="23">
        <v>9.3859827887043999E-4</v>
      </c>
      <c r="J2544" s="23">
        <v>45.800279862143711</v>
      </c>
      <c r="K2544" s="23">
        <v>29.589183103279066</v>
      </c>
      <c r="L2544" s="23"/>
    </row>
    <row r="2545" spans="1:12" x14ac:dyDescent="0.2">
      <c r="A2545" s="103" t="str">
        <f t="shared" si="108"/>
        <v>2019_4_1_lagI</v>
      </c>
      <c r="B2545" s="23" t="s">
        <v>730</v>
      </c>
      <c r="C2545" s="23">
        <v>1</v>
      </c>
      <c r="D2545" s="23" t="s">
        <v>227</v>
      </c>
      <c r="E2545" s="23">
        <v>0</v>
      </c>
      <c r="F2545" s="23">
        <v>1.0794523565206091E-2</v>
      </c>
      <c r="G2545" s="23">
        <v>3.2838104934402097E-2</v>
      </c>
      <c r="H2545" s="23">
        <v>3.5801255005607213E-2</v>
      </c>
      <c r="I2545" s="23">
        <v>2.2578074491087599E-3</v>
      </c>
      <c r="J2545" s="23">
        <v>44.874875925392679</v>
      </c>
      <c r="K2545" s="23">
        <v>36.138738216503945</v>
      </c>
      <c r="L2545" s="23"/>
    </row>
    <row r="2546" spans="1:12" x14ac:dyDescent="0.2">
      <c r="A2546" s="103" t="str">
        <f t="shared" si="108"/>
        <v>2019_4_2_f12_3</v>
      </c>
      <c r="B2546" s="23" t="s">
        <v>730</v>
      </c>
      <c r="C2546" s="23">
        <v>2</v>
      </c>
      <c r="D2546" s="23" t="s">
        <v>3</v>
      </c>
      <c r="E2546" s="23">
        <v>3.9651138344252001E-3</v>
      </c>
      <c r="F2546" s="23">
        <v>4.4060108672066362E-2</v>
      </c>
      <c r="G2546" s="23">
        <v>1.9386770974851881E-2</v>
      </c>
      <c r="H2546" s="23">
        <v>1.4431438822795099E-3</v>
      </c>
      <c r="I2546" s="23">
        <v>0</v>
      </c>
      <c r="J2546" s="23">
        <v>13.899675744</v>
      </c>
      <c r="K2546" s="23">
        <v>-73.410923852636131</v>
      </c>
      <c r="L2546" s="23"/>
    </row>
    <row r="2547" spans="1:12" x14ac:dyDescent="0.2">
      <c r="A2547" s="103" t="str">
        <f t="shared" si="108"/>
        <v>2019_4_2_f4_1</v>
      </c>
      <c r="B2547" s="23" t="s">
        <v>730</v>
      </c>
      <c r="C2547" s="23">
        <v>2</v>
      </c>
      <c r="D2547" s="23" t="s">
        <v>43</v>
      </c>
      <c r="E2547" s="23">
        <v>0</v>
      </c>
      <c r="F2547" s="23">
        <v>1.1111992034644001E-3</v>
      </c>
      <c r="G2547" s="23">
        <v>5.0426507595219133E-2</v>
      </c>
      <c r="H2547" s="23">
        <v>2.0916344491806689E-2</v>
      </c>
      <c r="I2547" s="23">
        <v>8.3339940259830004E-4</v>
      </c>
      <c r="J2547" s="23">
        <v>13.563227160000002</v>
      </c>
      <c r="K2547" s="23">
        <v>29.298254872390899</v>
      </c>
      <c r="L2547" s="23"/>
    </row>
    <row r="2548" spans="1:12" x14ac:dyDescent="0.2">
      <c r="A2548" s="103" t="str">
        <f t="shared" si="108"/>
        <v>2019_4_2_f4_2</v>
      </c>
      <c r="B2548" s="23" t="s">
        <v>730</v>
      </c>
      <c r="C2548" s="23">
        <v>2</v>
      </c>
      <c r="D2548" s="23" t="s">
        <v>44</v>
      </c>
      <c r="E2548" s="23">
        <v>1.64842627156465E-3</v>
      </c>
      <c r="F2548" s="23">
        <v>7.0550247647799703E-3</v>
      </c>
      <c r="G2548" s="23">
        <v>6.6031833177374877E-2</v>
      </c>
      <c r="H2548" s="23">
        <v>1.2377098664465441E-2</v>
      </c>
      <c r="I2548" s="23">
        <v>2.4535246348294002E-4</v>
      </c>
      <c r="J2548" s="23">
        <v>15.06790003599999</v>
      </c>
      <c r="K2548" s="23">
        <v>2.8800269073848237</v>
      </c>
      <c r="L2548" s="23"/>
    </row>
    <row r="2549" spans="1:12" x14ac:dyDescent="0.2">
      <c r="A2549" s="103" t="str">
        <f t="shared" si="108"/>
        <v>2019_4_2_f4_3</v>
      </c>
      <c r="B2549" s="23" t="s">
        <v>730</v>
      </c>
      <c r="C2549" s="23">
        <v>2</v>
      </c>
      <c r="D2549" s="23" t="s">
        <v>100</v>
      </c>
      <c r="E2549" s="23">
        <v>0</v>
      </c>
      <c r="F2549" s="23">
        <v>7.2157194113974996E-4</v>
      </c>
      <c r="G2549" s="23">
        <v>3.6293066590430759E-2</v>
      </c>
      <c r="H2549" s="23">
        <v>2.3786477331168621E-2</v>
      </c>
      <c r="I2549" s="23">
        <v>7.8134975205038804E-3</v>
      </c>
      <c r="J2549" s="23">
        <v>13.84360098</v>
      </c>
      <c r="K2549" s="23">
        <v>56.390174808572077</v>
      </c>
      <c r="L2549" s="23"/>
    </row>
    <row r="2550" spans="1:12" x14ac:dyDescent="0.2">
      <c r="A2550" s="103" t="str">
        <f t="shared" si="108"/>
        <v>2019_4_2_f4_4</v>
      </c>
      <c r="B2550" s="23" t="s">
        <v>730</v>
      </c>
      <c r="C2550" s="23">
        <v>2</v>
      </c>
      <c r="D2550" s="23" t="s">
        <v>102</v>
      </c>
      <c r="E2550" s="23">
        <v>0</v>
      </c>
      <c r="F2550" s="23">
        <v>1.6851029161770718E-2</v>
      </c>
      <c r="G2550" s="23">
        <v>1.969224724206186E-2</v>
      </c>
      <c r="H2550" s="23">
        <v>3.7673458582835099E-3</v>
      </c>
      <c r="I2550" s="23">
        <v>0</v>
      </c>
      <c r="J2550" s="23">
        <v>13.563227159999997</v>
      </c>
      <c r="K2550" s="23">
        <v>-32.457160344516076</v>
      </c>
      <c r="L2550" s="23"/>
    </row>
    <row r="2551" spans="1:12" x14ac:dyDescent="0.2">
      <c r="A2551" s="103" t="str">
        <f t="shared" si="108"/>
        <v>2019_4_2_f60_1</v>
      </c>
      <c r="B2551" s="23" t="s">
        <v>730</v>
      </c>
      <c r="C2551" s="23">
        <v>2</v>
      </c>
      <c r="D2551" s="23" t="s">
        <v>109</v>
      </c>
      <c r="E2551" s="23">
        <v>3.9651138344252001E-3</v>
      </c>
      <c r="F2551" s="23">
        <v>2.169568054132117E-2</v>
      </c>
      <c r="G2551" s="23">
        <v>3.9602016020547283E-2</v>
      </c>
      <c r="H2551" s="23">
        <v>4.0733749280890902E-3</v>
      </c>
      <c r="I2551" s="23">
        <v>0</v>
      </c>
      <c r="J2551" s="23">
        <v>14.011825271999994</v>
      </c>
      <c r="K2551" s="23">
        <v>-36.853099377384794</v>
      </c>
      <c r="L2551" s="23"/>
    </row>
    <row r="2552" spans="1:12" x14ac:dyDescent="0.2">
      <c r="A2552" s="103" t="str">
        <f t="shared" si="108"/>
        <v>2019_4_2_f61_1</v>
      </c>
      <c r="B2552" s="23" t="s">
        <v>730</v>
      </c>
      <c r="C2552" s="23">
        <v>2</v>
      </c>
      <c r="D2552" s="23" t="s">
        <v>110</v>
      </c>
      <c r="E2552" s="23">
        <v>1.2893981769228E-4</v>
      </c>
      <c r="F2552" s="23">
        <v>1.2677246415048081E-2</v>
      </c>
      <c r="G2552" s="23">
        <v>2.6086098034760662E-2</v>
      </c>
      <c r="H2552" s="23">
        <v>1.67621762999963E-3</v>
      </c>
      <c r="I2552" s="23">
        <v>0</v>
      </c>
      <c r="J2552" s="23">
        <v>13.675376687999997</v>
      </c>
      <c r="K2552" s="23">
        <v>-27.752832601212351</v>
      </c>
      <c r="L2552" s="23"/>
    </row>
    <row r="2553" spans="1:12" x14ac:dyDescent="0.2">
      <c r="A2553" s="103" t="str">
        <f t="shared" si="108"/>
        <v>2019_4_2_f61_2</v>
      </c>
      <c r="B2553" s="23" t="s">
        <v>730</v>
      </c>
      <c r="C2553" s="23">
        <v>2</v>
      </c>
      <c r="D2553" s="23" t="s">
        <v>111</v>
      </c>
      <c r="E2553" s="23">
        <v>3.8681945307683999E-4</v>
      </c>
      <c r="F2553" s="23">
        <v>2.4244482185538679E-2</v>
      </c>
      <c r="G2553" s="23">
        <v>1.4389922446577771E-2</v>
      </c>
      <c r="H2553" s="23">
        <v>1.41833799461507E-3</v>
      </c>
      <c r="I2553" s="23">
        <v>0</v>
      </c>
      <c r="J2553" s="23">
        <v>13.619301923999997</v>
      </c>
      <c r="K2553" s="23">
        <v>-58.358156921933535</v>
      </c>
      <c r="L2553" s="23"/>
    </row>
    <row r="2554" spans="1:12" x14ac:dyDescent="0.2">
      <c r="A2554" s="103" t="str">
        <f t="shared" si="108"/>
        <v>2019_4_2_f9_1</v>
      </c>
      <c r="B2554" s="23" t="s">
        <v>730</v>
      </c>
      <c r="C2554" s="23">
        <v>2</v>
      </c>
      <c r="D2554" s="23" t="s">
        <v>4</v>
      </c>
      <c r="E2554" s="23">
        <v>0</v>
      </c>
      <c r="F2554" s="23">
        <v>2.2223984069288101E-3</v>
      </c>
      <c r="G2554" s="23">
        <v>5.129717981119003E-2</v>
      </c>
      <c r="H2554" s="23">
        <v>1.893447307237139E-2</v>
      </c>
      <c r="I2554" s="23">
        <v>2.7779980086610001E-4</v>
      </c>
      <c r="J2554" s="23">
        <v>13.451077632000001</v>
      </c>
      <c r="K2554" s="23">
        <v>23.741557526819122</v>
      </c>
      <c r="L2554" s="23"/>
    </row>
    <row r="2555" spans="1:12" x14ac:dyDescent="0.2">
      <c r="A2555" s="103" t="str">
        <f t="shared" si="108"/>
        <v>2019_4_2_f9_2</v>
      </c>
      <c r="B2555" s="23" t="s">
        <v>730</v>
      </c>
      <c r="C2555" s="23">
        <v>2</v>
      </c>
      <c r="D2555" s="23" t="s">
        <v>5</v>
      </c>
      <c r="E2555" s="23">
        <v>0</v>
      </c>
      <c r="F2555" s="23">
        <v>1.279855495878739E-2</v>
      </c>
      <c r="G2555" s="23">
        <v>6.1515065300782268E-2</v>
      </c>
      <c r="H2555" s="23">
        <v>1.1817352764683599E-2</v>
      </c>
      <c r="I2555" s="23">
        <v>0</v>
      </c>
      <c r="J2555" s="23">
        <v>14.787526216</v>
      </c>
      <c r="K2555" s="23">
        <v>-1.1391978514250516</v>
      </c>
      <c r="L2555" s="23"/>
    </row>
    <row r="2556" spans="1:12" x14ac:dyDescent="0.2">
      <c r="A2556" s="103" t="str">
        <f t="shared" si="108"/>
        <v>2019_4_2_f9_3</v>
      </c>
      <c r="B2556" s="23" t="s">
        <v>730</v>
      </c>
      <c r="C2556" s="23">
        <v>2</v>
      </c>
      <c r="D2556" s="23" t="s">
        <v>6</v>
      </c>
      <c r="E2556" s="23">
        <v>0</v>
      </c>
      <c r="F2556" s="23">
        <v>1.276850027185648E-2</v>
      </c>
      <c r="G2556" s="23">
        <v>3.6641851664474569E-2</v>
      </c>
      <c r="H2556" s="23">
        <v>1.8001641545012392E-2</v>
      </c>
      <c r="I2556" s="23">
        <v>9.6209592151966998E-4</v>
      </c>
      <c r="J2556" s="23">
        <v>13.787526216</v>
      </c>
      <c r="K2556" s="23">
        <v>10.467902649531375</v>
      </c>
      <c r="L2556" s="23"/>
    </row>
    <row r="2557" spans="1:12" x14ac:dyDescent="0.2">
      <c r="A2557" s="103" t="str">
        <f t="shared" si="108"/>
        <v>2019_4_2_f9_4</v>
      </c>
      <c r="B2557" s="23" t="s">
        <v>730</v>
      </c>
      <c r="C2557" s="23">
        <v>2</v>
      </c>
      <c r="D2557" s="23" t="s">
        <v>7</v>
      </c>
      <c r="E2557" s="23">
        <v>0</v>
      </c>
      <c r="F2557" s="23">
        <v>1.8849162533368002E-2</v>
      </c>
      <c r="G2557" s="23">
        <v>1.8574279765384168E-2</v>
      </c>
      <c r="H2557" s="23">
        <v>3.01611978105619E-3</v>
      </c>
      <c r="I2557" s="23">
        <v>1.2893981769228E-4</v>
      </c>
      <c r="J2557" s="23">
        <v>13.675376687999998</v>
      </c>
      <c r="K2557" s="23">
        <v>-38.392256032226854</v>
      </c>
      <c r="L2557" s="23"/>
    </row>
    <row r="2558" spans="1:12" x14ac:dyDescent="0.2">
      <c r="A2558" s="103" t="str">
        <f t="shared" si="108"/>
        <v>2019_4_2_InEI</v>
      </c>
      <c r="B2558" s="23" t="s">
        <v>730</v>
      </c>
      <c r="C2558" s="23">
        <v>2</v>
      </c>
      <c r="D2558" s="23" t="s">
        <v>107</v>
      </c>
      <c r="E2558" s="23">
        <v>0</v>
      </c>
      <c r="F2558" s="23">
        <v>1.2761896216623999E-4</v>
      </c>
      <c r="G2558" s="23">
        <v>9.0733718452580005E-4</v>
      </c>
      <c r="H2558" s="23">
        <v>1.8078958032852999E-4</v>
      </c>
      <c r="I2558" s="23">
        <v>1.9854669920200001E-6</v>
      </c>
      <c r="J2558" s="23">
        <v>14.206577853344685</v>
      </c>
      <c r="K2558" s="23">
        <v>4.6924602430561597</v>
      </c>
      <c r="L2558" s="23"/>
    </row>
    <row r="2559" spans="1:12" x14ac:dyDescent="0.2">
      <c r="A2559" s="103" t="str">
        <f t="shared" si="108"/>
        <v>2019_4_2_InIN</v>
      </c>
      <c r="B2559" s="23" t="s">
        <v>730</v>
      </c>
      <c r="C2559" s="23">
        <v>2</v>
      </c>
      <c r="D2559" s="23" t="s">
        <v>113</v>
      </c>
      <c r="E2559" s="23">
        <v>0</v>
      </c>
      <c r="F2559" s="23">
        <v>1.8828367829332E-4</v>
      </c>
      <c r="G2559" s="23">
        <v>3.1769518330298E-4</v>
      </c>
      <c r="H2559" s="23">
        <v>9.9428546345989999E-5</v>
      </c>
      <c r="I2559" s="23">
        <v>5.6815312547600001E-6</v>
      </c>
      <c r="J2559" s="23">
        <v>13.757737430688797</v>
      </c>
      <c r="K2559" s="23">
        <v>-12.680980536093136</v>
      </c>
      <c r="L2559" s="23"/>
    </row>
    <row r="2560" spans="1:12" x14ac:dyDescent="0.2">
      <c r="A2560" s="103" t="str">
        <f t="shared" si="108"/>
        <v>2019_4_2_lagE</v>
      </c>
      <c r="B2560" s="23" t="s">
        <v>730</v>
      </c>
      <c r="C2560" s="23">
        <v>2</v>
      </c>
      <c r="D2560" s="23" t="s">
        <v>226</v>
      </c>
      <c r="E2560" s="23">
        <v>4.5567100586800004E-6</v>
      </c>
      <c r="F2560" s="23">
        <v>4.1155946611389997E-5</v>
      </c>
      <c r="G2560" s="23">
        <v>9.7164548402065996E-4</v>
      </c>
      <c r="H2560" s="23">
        <v>2.0554556218386E-4</v>
      </c>
      <c r="I2560" s="23">
        <v>7.7458949395699992E-6</v>
      </c>
      <c r="J2560" s="23">
        <v>14.387052965312252</v>
      </c>
      <c r="K2560" s="23">
        <v>13.876247604319019</v>
      </c>
      <c r="L2560" s="23"/>
    </row>
    <row r="2561" spans="1:12" x14ac:dyDescent="0.2">
      <c r="A2561" s="103" t="str">
        <f t="shared" si="108"/>
        <v>2019_4_2_lagI</v>
      </c>
      <c r="B2561" s="23" t="s">
        <v>730</v>
      </c>
      <c r="C2561" s="23">
        <v>2</v>
      </c>
      <c r="D2561" s="23" t="s">
        <v>227</v>
      </c>
      <c r="E2561" s="23">
        <v>0</v>
      </c>
      <c r="F2561" s="23">
        <v>1.1620779505911E-4</v>
      </c>
      <c r="G2561" s="23">
        <v>3.080425350854E-4</v>
      </c>
      <c r="H2561" s="23">
        <v>1.5673619240639001E-4</v>
      </c>
      <c r="I2561" s="23">
        <v>2.9933156634350001E-5</v>
      </c>
      <c r="J2561" s="23">
        <v>13.769129016721992</v>
      </c>
      <c r="K2561" s="23">
        <v>16.43337316451704</v>
      </c>
      <c r="L2561" s="23"/>
    </row>
    <row r="2562" spans="1:12" x14ac:dyDescent="0.2">
      <c r="A2562" s="103" t="str">
        <f t="shared" si="108"/>
        <v>2019_4_3_f12_3</v>
      </c>
      <c r="B2562" s="23" t="s">
        <v>730</v>
      </c>
      <c r="C2562" s="23">
        <v>3</v>
      </c>
      <c r="D2562" s="23" t="s">
        <v>3</v>
      </c>
      <c r="E2562" s="23">
        <v>2.6446587846578939E-2</v>
      </c>
      <c r="F2562" s="23">
        <v>1.8604027521884272</v>
      </c>
      <c r="G2562" s="23">
        <v>1.5502144991410103</v>
      </c>
      <c r="H2562" s="23">
        <v>0.14411613606915649</v>
      </c>
      <c r="I2562" s="23">
        <v>5.3574522678932132E-2</v>
      </c>
      <c r="J2562" s="23">
        <v>221.26428994399996</v>
      </c>
      <c r="K2562" s="23">
        <v>-45.726079915542847</v>
      </c>
      <c r="L2562" s="23"/>
    </row>
    <row r="2563" spans="1:12" x14ac:dyDescent="0.2">
      <c r="A2563" s="103" t="str">
        <f t="shared" ref="A2563:A2626" si="109">CONCATENATE(B2563,"_",C2563,"_",D2563)</f>
        <v>2019_4_3_f4_1</v>
      </c>
      <c r="B2563" s="23" t="s">
        <v>730</v>
      </c>
      <c r="C2563" s="23">
        <v>3</v>
      </c>
      <c r="D2563" s="23" t="s">
        <v>43</v>
      </c>
      <c r="E2563" s="23">
        <v>0</v>
      </c>
      <c r="F2563" s="23">
        <v>0.10913698981964316</v>
      </c>
      <c r="G2563" s="23">
        <v>0.85601520324746183</v>
      </c>
      <c r="H2563" s="23">
        <v>1.4521390171639696</v>
      </c>
      <c r="I2563" s="23">
        <v>9.3527189562445878E-2</v>
      </c>
      <c r="J2563" s="23">
        <v>220.97457037499993</v>
      </c>
      <c r="K2563" s="23">
        <v>60.938553206199373</v>
      </c>
      <c r="L2563" s="23"/>
    </row>
    <row r="2564" spans="1:12" x14ac:dyDescent="0.2">
      <c r="A2564" s="103" t="str">
        <f t="shared" si="109"/>
        <v>2019_4_3_f4_2</v>
      </c>
      <c r="B2564" s="23" t="s">
        <v>730</v>
      </c>
      <c r="C2564" s="23">
        <v>3</v>
      </c>
      <c r="D2564" s="23" t="s">
        <v>44</v>
      </c>
      <c r="E2564" s="23">
        <v>0</v>
      </c>
      <c r="F2564" s="23">
        <v>0.12034234752757875</v>
      </c>
      <c r="G2564" s="23">
        <v>1.5376647267196524</v>
      </c>
      <c r="H2564" s="23">
        <v>1.0043687453666532</v>
      </c>
      <c r="I2564" s="23">
        <v>5.8282033207545027E-2</v>
      </c>
      <c r="J2564" s="23">
        <v>230.90914974199987</v>
      </c>
      <c r="K2564" s="23">
        <v>36.777519202442633</v>
      </c>
      <c r="L2564" s="23"/>
    </row>
    <row r="2565" spans="1:12" x14ac:dyDescent="0.2">
      <c r="A2565" s="103" t="str">
        <f t="shared" si="109"/>
        <v>2019_4_3_f4_3</v>
      </c>
      <c r="B2565" s="23" t="s">
        <v>730</v>
      </c>
      <c r="C2565" s="23">
        <v>3</v>
      </c>
      <c r="D2565" s="23" t="s">
        <v>100</v>
      </c>
      <c r="E2565" s="23">
        <v>0</v>
      </c>
      <c r="F2565" s="23">
        <v>0.1057862836520469</v>
      </c>
      <c r="G2565" s="23">
        <v>1.0533262384544881</v>
      </c>
      <c r="H2565" s="23">
        <v>2.2057204932003405</v>
      </c>
      <c r="I2565" s="23">
        <v>0.12842285530036598</v>
      </c>
      <c r="J2565" s="23">
        <v>214.04933667899991</v>
      </c>
      <c r="K2565" s="23">
        <v>67.466570083780894</v>
      </c>
      <c r="L2565" s="23"/>
    </row>
    <row r="2566" spans="1:12" x14ac:dyDescent="0.2">
      <c r="A2566" s="103" t="str">
        <f t="shared" si="109"/>
        <v>2019_4_3_f4_4</v>
      </c>
      <c r="B2566" s="23" t="s">
        <v>730</v>
      </c>
      <c r="C2566" s="23">
        <v>3</v>
      </c>
      <c r="D2566" s="23" t="s">
        <v>102</v>
      </c>
      <c r="E2566" s="23">
        <v>0</v>
      </c>
      <c r="F2566" s="23">
        <v>0.69637563177825246</v>
      </c>
      <c r="G2566" s="23">
        <v>1.3782272685549815</v>
      </c>
      <c r="H2566" s="23">
        <v>0.45046434665655288</v>
      </c>
      <c r="I2566" s="23">
        <v>0</v>
      </c>
      <c r="J2566" s="23">
        <v>204.97457036300003</v>
      </c>
      <c r="K2566" s="23">
        <v>-9.7388014285503992</v>
      </c>
      <c r="L2566" s="23"/>
    </row>
    <row r="2567" spans="1:12" x14ac:dyDescent="0.2">
      <c r="A2567" s="103" t="str">
        <f t="shared" si="109"/>
        <v>2019_4_3_f60_1</v>
      </c>
      <c r="B2567" s="23" t="s">
        <v>730</v>
      </c>
      <c r="C2567" s="23">
        <v>3</v>
      </c>
      <c r="D2567" s="23" t="s">
        <v>109</v>
      </c>
      <c r="E2567" s="23">
        <v>1.529878319599641E-2</v>
      </c>
      <c r="F2567" s="23">
        <v>1.1279612637278806</v>
      </c>
      <c r="G2567" s="23">
        <v>2.2075472301062922</v>
      </c>
      <c r="H2567" s="23">
        <v>0.24631301679877202</v>
      </c>
      <c r="I2567" s="23">
        <v>4.2426718028349603E-2</v>
      </c>
      <c r="J2567" s="23">
        <v>221.69419646799994</v>
      </c>
      <c r="K2567" s="23">
        <v>-22.733388923644572</v>
      </c>
      <c r="L2567" s="23"/>
    </row>
    <row r="2568" spans="1:12" x14ac:dyDescent="0.2">
      <c r="A2568" s="103" t="str">
        <f t="shared" si="109"/>
        <v>2019_4_3_f61_1</v>
      </c>
      <c r="B2568" s="23" t="s">
        <v>730</v>
      </c>
      <c r="C2568" s="23">
        <v>3</v>
      </c>
      <c r="D2568" s="23" t="s">
        <v>110</v>
      </c>
      <c r="E2568" s="23">
        <v>8.2912818241077726E-2</v>
      </c>
      <c r="F2568" s="23">
        <v>1.07860881374117</v>
      </c>
      <c r="G2568" s="23">
        <v>1.3105123020656402</v>
      </c>
      <c r="H2568" s="23">
        <v>9.5748316994912139E-2</v>
      </c>
      <c r="I2568" s="23">
        <v>0</v>
      </c>
      <c r="J2568" s="23">
        <v>211.40447689599992</v>
      </c>
      <c r="K2568" s="23">
        <v>-44.734561614869087</v>
      </c>
      <c r="L2568" s="23"/>
    </row>
    <row r="2569" spans="1:12" x14ac:dyDescent="0.2">
      <c r="A2569" s="103" t="str">
        <f t="shared" si="109"/>
        <v>2019_4_3_f61_2</v>
      </c>
      <c r="B2569" s="23" t="s">
        <v>730</v>
      </c>
      <c r="C2569" s="23">
        <v>3</v>
      </c>
      <c r="D2569" s="23" t="s">
        <v>111</v>
      </c>
      <c r="E2569" s="23">
        <v>8.0468688274649966E-2</v>
      </c>
      <c r="F2569" s="23">
        <v>1.1301823963958848</v>
      </c>
      <c r="G2569" s="23">
        <v>1.2719333546336389</v>
      </c>
      <c r="H2569" s="23">
        <v>8.3653137018197335E-2</v>
      </c>
      <c r="I2569" s="23">
        <v>0</v>
      </c>
      <c r="J2569" s="23">
        <v>211.18952363399993</v>
      </c>
      <c r="K2569" s="23">
        <v>-47.052020711869794</v>
      </c>
      <c r="L2569" s="23"/>
    </row>
    <row r="2570" spans="1:12" x14ac:dyDescent="0.2">
      <c r="A2570" s="103" t="str">
        <f t="shared" si="109"/>
        <v>2019_4_3_f9_1</v>
      </c>
      <c r="B2570" s="23" t="s">
        <v>730</v>
      </c>
      <c r="C2570" s="23">
        <v>3</v>
      </c>
      <c r="D2570" s="23" t="s">
        <v>4</v>
      </c>
      <c r="E2570" s="23">
        <v>0</v>
      </c>
      <c r="F2570" s="23">
        <v>0.14237514445813268</v>
      </c>
      <c r="G2570" s="23">
        <v>1.309937800267174</v>
      </c>
      <c r="H2570" s="23">
        <v>0.97884642233999641</v>
      </c>
      <c r="I2570" s="23">
        <v>6.2780125164732373E-2</v>
      </c>
      <c r="J2570" s="23">
        <v>218.54466384799997</v>
      </c>
      <c r="K2570" s="23">
        <v>38.574774215997408</v>
      </c>
      <c r="L2570" s="23"/>
    </row>
    <row r="2571" spans="1:12" x14ac:dyDescent="0.2">
      <c r="A2571" s="103" t="str">
        <f t="shared" si="109"/>
        <v>2019_4_3_f9_2</v>
      </c>
      <c r="B2571" s="23" t="s">
        <v>730</v>
      </c>
      <c r="C2571" s="23">
        <v>3</v>
      </c>
      <c r="D2571" s="23" t="s">
        <v>5</v>
      </c>
      <c r="E2571" s="23">
        <v>0</v>
      </c>
      <c r="F2571" s="23">
        <v>0.27968466956870958</v>
      </c>
      <c r="G2571" s="23">
        <v>1.678410860761393</v>
      </c>
      <c r="H2571" s="23">
        <v>0.62953960468987669</v>
      </c>
      <c r="I2571" s="23">
        <v>2.7169664378484702E-2</v>
      </c>
      <c r="J2571" s="23">
        <v>222.83438342299996</v>
      </c>
      <c r="K2571" s="23">
        <v>15.457913492093994</v>
      </c>
      <c r="L2571" s="23"/>
    </row>
    <row r="2572" spans="1:12" x14ac:dyDescent="0.2">
      <c r="A2572" s="103" t="str">
        <f t="shared" si="109"/>
        <v>2019_4_3_f9_3</v>
      </c>
      <c r="B2572" s="23" t="s">
        <v>730</v>
      </c>
      <c r="C2572" s="23">
        <v>3</v>
      </c>
      <c r="D2572" s="23" t="s">
        <v>6</v>
      </c>
      <c r="E2572" s="23">
        <v>0</v>
      </c>
      <c r="F2572" s="23">
        <v>0.27188289940518168</v>
      </c>
      <c r="G2572" s="23">
        <v>1.6032847833979451</v>
      </c>
      <c r="H2572" s="23">
        <v>1.5861952600750979</v>
      </c>
      <c r="I2572" s="23">
        <v>2.0732832516953389E-2</v>
      </c>
      <c r="J2572" s="23">
        <v>213.54866913099994</v>
      </c>
      <c r="K2572" s="23">
        <v>38.935690261131825</v>
      </c>
      <c r="L2572" s="23"/>
    </row>
    <row r="2573" spans="1:12" x14ac:dyDescent="0.2">
      <c r="A2573" s="103" t="str">
        <f t="shared" si="109"/>
        <v>2019_4_3_f9_4</v>
      </c>
      <c r="B2573" s="23" t="s">
        <v>730</v>
      </c>
      <c r="C2573" s="23">
        <v>3</v>
      </c>
      <c r="D2573" s="23" t="s">
        <v>7</v>
      </c>
      <c r="E2573" s="23">
        <v>7.1860957618932698E-3</v>
      </c>
      <c r="F2573" s="23">
        <v>0.83936180455834264</v>
      </c>
      <c r="G2573" s="23">
        <v>1.3199949035164509</v>
      </c>
      <c r="H2573" s="23">
        <v>0.35587258648939746</v>
      </c>
      <c r="I2573" s="23">
        <v>1.54467472042931E-3</v>
      </c>
      <c r="J2573" s="23">
        <v>205.40447688399991</v>
      </c>
      <c r="K2573" s="23">
        <v>-19.603006680010811</v>
      </c>
      <c r="L2573" s="23"/>
    </row>
    <row r="2574" spans="1:12" x14ac:dyDescent="0.2">
      <c r="A2574" s="103" t="str">
        <f t="shared" si="109"/>
        <v>2019_4_3_InEI</v>
      </c>
      <c r="B2574" s="23" t="s">
        <v>730</v>
      </c>
      <c r="C2574" s="23">
        <v>3</v>
      </c>
      <c r="D2574" s="23" t="s">
        <v>107</v>
      </c>
      <c r="E2574" s="23">
        <v>0</v>
      </c>
      <c r="F2574" s="23">
        <v>7.09269695886015E-3</v>
      </c>
      <c r="G2574" s="23">
        <v>4.6563592501038899E-2</v>
      </c>
      <c r="H2574" s="23">
        <v>2.5945229594731029E-2</v>
      </c>
      <c r="I2574" s="23">
        <v>1.89409978206156E-3</v>
      </c>
      <c r="J2574" s="23">
        <v>220.95314392298576</v>
      </c>
      <c r="K2574" s="23">
        <v>27.781532950088483</v>
      </c>
      <c r="L2574" s="23"/>
    </row>
    <row r="2575" spans="1:12" x14ac:dyDescent="0.2">
      <c r="A2575" s="103" t="str">
        <f t="shared" si="109"/>
        <v>2019_4_3_InIN</v>
      </c>
      <c r="B2575" s="23" t="s">
        <v>730</v>
      </c>
      <c r="C2575" s="23">
        <v>3</v>
      </c>
      <c r="D2575" s="23" t="s">
        <v>113</v>
      </c>
      <c r="E2575" s="23">
        <v>1.6612004213921E-4</v>
      </c>
      <c r="F2575" s="23">
        <v>3.2398659977760383E-2</v>
      </c>
      <c r="G2575" s="23">
        <v>7.3372754481167174E-2</v>
      </c>
      <c r="H2575" s="23">
        <v>5.0028330855959958E-2</v>
      </c>
      <c r="I2575" s="23">
        <v>4.3085427113381998E-4</v>
      </c>
      <c r="J2575" s="23">
        <v>210.87182349790433</v>
      </c>
      <c r="K2575" s="23">
        <v>11.610946431205761</v>
      </c>
      <c r="L2575" s="23"/>
    </row>
    <row r="2576" spans="1:12" x14ac:dyDescent="0.2">
      <c r="A2576" s="103" t="str">
        <f t="shared" si="109"/>
        <v>2019_4_3_lagE</v>
      </c>
      <c r="B2576" s="23" t="s">
        <v>730</v>
      </c>
      <c r="C2576" s="23">
        <v>3</v>
      </c>
      <c r="D2576" s="23" t="s">
        <v>226</v>
      </c>
      <c r="E2576" s="23">
        <v>0</v>
      </c>
      <c r="F2576" s="23">
        <v>3.95172807773214E-3</v>
      </c>
      <c r="G2576" s="23">
        <v>3.7604320747963979E-2</v>
      </c>
      <c r="H2576" s="23">
        <v>3.9083930924939357E-2</v>
      </c>
      <c r="I2576" s="23">
        <v>2.8724930220533698E-3</v>
      </c>
      <c r="J2576" s="23">
        <v>226.18206127379921</v>
      </c>
      <c r="K2576" s="23">
        <v>48.947405739711328</v>
      </c>
      <c r="L2576" s="23"/>
    </row>
    <row r="2577" spans="1:12" x14ac:dyDescent="0.2">
      <c r="A2577" s="103" t="str">
        <f t="shared" si="109"/>
        <v>2019_4_3_lagI</v>
      </c>
      <c r="B2577" s="23" t="s">
        <v>730</v>
      </c>
      <c r="C2577" s="23">
        <v>3</v>
      </c>
      <c r="D2577" s="23" t="s">
        <v>227</v>
      </c>
      <c r="E2577" s="23">
        <v>0</v>
      </c>
      <c r="F2577" s="23">
        <v>2.4815752712629799E-2</v>
      </c>
      <c r="G2577" s="23">
        <v>6.1878857504359112E-2</v>
      </c>
      <c r="H2577" s="23">
        <v>6.755175506988588E-2</v>
      </c>
      <c r="I2577" s="23">
        <v>2.5717370781928998E-3</v>
      </c>
      <c r="J2577" s="23">
        <v>211.1276554155838</v>
      </c>
      <c r="K2577" s="23">
        <v>30.531855564850503</v>
      </c>
      <c r="L2577" s="23"/>
    </row>
    <row r="2578" spans="1:12" x14ac:dyDescent="0.2">
      <c r="A2578" s="103" t="str">
        <f t="shared" si="109"/>
        <v>2019_4_4_f12_3</v>
      </c>
      <c r="B2578" s="23" t="s">
        <v>730</v>
      </c>
      <c r="C2578" s="23">
        <v>4</v>
      </c>
      <c r="D2578" s="23" t="s">
        <v>3</v>
      </c>
      <c r="E2578" s="23">
        <v>2.3944450073567339E-2</v>
      </c>
      <c r="F2578" s="23">
        <v>0.50686093065013338</v>
      </c>
      <c r="G2578" s="23">
        <v>0.54755170089986682</v>
      </c>
      <c r="H2578" s="23">
        <v>2.2106359422307952E-2</v>
      </c>
      <c r="I2578" s="23">
        <v>0</v>
      </c>
      <c r="J2578" s="23">
        <v>53.803772362999986</v>
      </c>
      <c r="K2578" s="23">
        <v>-48.401741621578829</v>
      </c>
      <c r="L2578" s="23"/>
    </row>
    <row r="2579" spans="1:12" x14ac:dyDescent="0.2">
      <c r="A2579" s="103" t="str">
        <f t="shared" si="109"/>
        <v>2019_4_4_f4_1</v>
      </c>
      <c r="B2579" s="23" t="s">
        <v>730</v>
      </c>
      <c r="C2579" s="23">
        <v>4</v>
      </c>
      <c r="D2579" s="23" t="s">
        <v>43</v>
      </c>
      <c r="E2579" s="23">
        <v>0</v>
      </c>
      <c r="F2579" s="23">
        <v>4.6040679554824167E-2</v>
      </c>
      <c r="G2579" s="23">
        <v>0.34459123971841332</v>
      </c>
      <c r="H2579" s="23">
        <v>0.41446776828186377</v>
      </c>
      <c r="I2579" s="23">
        <v>1.8359912550424389E-2</v>
      </c>
      <c r="J2579" s="23">
        <v>51.523398542999992</v>
      </c>
      <c r="K2579" s="23">
        <v>49.200581762113053</v>
      </c>
      <c r="L2579" s="23"/>
    </row>
    <row r="2580" spans="1:12" x14ac:dyDescent="0.2">
      <c r="A2580" s="103" t="str">
        <f t="shared" si="109"/>
        <v>2019_4_4_f4_2</v>
      </c>
      <c r="B2580" s="23" t="s">
        <v>730</v>
      </c>
      <c r="C2580" s="23">
        <v>4</v>
      </c>
      <c r="D2580" s="23" t="s">
        <v>44</v>
      </c>
      <c r="E2580" s="23">
        <v>0</v>
      </c>
      <c r="F2580" s="23">
        <v>2.749531078104497E-2</v>
      </c>
      <c r="G2580" s="23">
        <v>0.41591697451642629</v>
      </c>
      <c r="H2580" s="23">
        <v>0.35804390150030807</v>
      </c>
      <c r="I2580" s="23">
        <v>6.0753264068247E-4</v>
      </c>
      <c r="J2580" s="23">
        <v>52.94395927299999</v>
      </c>
      <c r="K2580" s="23">
        <v>41.363753023625279</v>
      </c>
      <c r="L2580" s="23"/>
    </row>
    <row r="2581" spans="1:12" x14ac:dyDescent="0.2">
      <c r="A2581" s="103" t="str">
        <f t="shared" si="109"/>
        <v>2019_4_4_f4_3</v>
      </c>
      <c r="B2581" s="23" t="s">
        <v>730</v>
      </c>
      <c r="C2581" s="23">
        <v>4</v>
      </c>
      <c r="D2581" s="23" t="s">
        <v>100</v>
      </c>
      <c r="E2581" s="23">
        <v>0</v>
      </c>
      <c r="F2581" s="23">
        <v>3.3765392118009073E-2</v>
      </c>
      <c r="G2581" s="23">
        <v>0.23555177504130287</v>
      </c>
      <c r="H2581" s="23">
        <v>0.68050200217500811</v>
      </c>
      <c r="I2581" s="23">
        <v>0.11530636840229359</v>
      </c>
      <c r="J2581" s="23">
        <v>51.757043392999989</v>
      </c>
      <c r="K2581" s="23">
        <v>82.370510871981253</v>
      </c>
      <c r="L2581" s="23"/>
    </row>
    <row r="2582" spans="1:12" x14ac:dyDescent="0.2">
      <c r="A2582" s="103" t="str">
        <f t="shared" si="109"/>
        <v>2019_4_4_f4_4</v>
      </c>
      <c r="B2582" s="23" t="s">
        <v>730</v>
      </c>
      <c r="C2582" s="23">
        <v>4</v>
      </c>
      <c r="D2582" s="23" t="s">
        <v>102</v>
      </c>
      <c r="E2582" s="23">
        <v>0</v>
      </c>
      <c r="F2582" s="23">
        <v>0.29386583070524008</v>
      </c>
      <c r="G2582" s="23">
        <v>0.5623147226872649</v>
      </c>
      <c r="H2582" s="23">
        <v>0.4463835118102088</v>
      </c>
      <c r="I2582" s="23">
        <v>0</v>
      </c>
      <c r="J2582" s="23">
        <v>42.523398542999978</v>
      </c>
      <c r="K2582" s="23">
        <v>11.709034908868984</v>
      </c>
      <c r="L2582" s="23"/>
    </row>
    <row r="2583" spans="1:12" x14ac:dyDescent="0.2">
      <c r="A2583" s="103" t="str">
        <f t="shared" si="109"/>
        <v>2019_4_4_f60_1</v>
      </c>
      <c r="B2583" s="23" t="s">
        <v>730</v>
      </c>
      <c r="C2583" s="23">
        <v>4</v>
      </c>
      <c r="D2583" s="23" t="s">
        <v>109</v>
      </c>
      <c r="E2583" s="23">
        <v>0</v>
      </c>
      <c r="F2583" s="23">
        <v>0.32770580215186873</v>
      </c>
      <c r="G2583" s="23">
        <v>0.64025282029251518</v>
      </c>
      <c r="H2583" s="23">
        <v>0.13411842142610128</v>
      </c>
      <c r="I2583" s="23">
        <v>0</v>
      </c>
      <c r="J2583" s="23">
        <v>53.897230302999986</v>
      </c>
      <c r="K2583" s="23">
        <v>-17.565684885866979</v>
      </c>
      <c r="L2583" s="23"/>
    </row>
    <row r="2584" spans="1:12" x14ac:dyDescent="0.2">
      <c r="A2584" s="103" t="str">
        <f t="shared" si="109"/>
        <v>2019_4_4_f61_1</v>
      </c>
      <c r="B2584" s="23" t="s">
        <v>730</v>
      </c>
      <c r="C2584" s="23">
        <v>4</v>
      </c>
      <c r="D2584" s="23" t="s">
        <v>110</v>
      </c>
      <c r="E2584" s="23">
        <v>1.0065288595090399E-3</v>
      </c>
      <c r="F2584" s="23">
        <v>0.7624949267872394</v>
      </c>
      <c r="G2584" s="23">
        <v>0.66825892445922286</v>
      </c>
      <c r="H2584" s="23">
        <v>8.7155510595313193E-2</v>
      </c>
      <c r="I2584" s="23">
        <v>0</v>
      </c>
      <c r="J2584" s="23">
        <v>48.616856482999985</v>
      </c>
      <c r="K2584" s="23">
        <v>-44.594468861485815</v>
      </c>
      <c r="L2584" s="23"/>
    </row>
    <row r="2585" spans="1:12" x14ac:dyDescent="0.2">
      <c r="A2585" s="103" t="str">
        <f t="shared" si="109"/>
        <v>2019_4_4_f61_2</v>
      </c>
      <c r="B2585" s="23" t="s">
        <v>730</v>
      </c>
      <c r="C2585" s="23">
        <v>4</v>
      </c>
      <c r="D2585" s="23" t="s">
        <v>111</v>
      </c>
      <c r="E2585" s="23">
        <v>3.0195865785271302E-3</v>
      </c>
      <c r="F2585" s="23">
        <v>0.8715137765514166</v>
      </c>
      <c r="G2585" s="23">
        <v>0.63230418125723176</v>
      </c>
      <c r="H2585" s="23">
        <v>1.107181745459947E-2</v>
      </c>
      <c r="I2585" s="23">
        <v>0</v>
      </c>
      <c r="J2585" s="23">
        <v>48.570127512999981</v>
      </c>
      <c r="K2585" s="23">
        <v>-57.08385191079627</v>
      </c>
      <c r="L2585" s="23"/>
    </row>
    <row r="2586" spans="1:12" x14ac:dyDescent="0.2">
      <c r="A2586" s="103" t="str">
        <f t="shared" si="109"/>
        <v>2019_4_4_f9_1</v>
      </c>
      <c r="B2586" s="23" t="s">
        <v>730</v>
      </c>
      <c r="C2586" s="23">
        <v>4</v>
      </c>
      <c r="D2586" s="23" t="s">
        <v>4</v>
      </c>
      <c r="E2586" s="23">
        <v>0</v>
      </c>
      <c r="F2586" s="23">
        <v>7.4583153174224828E-2</v>
      </c>
      <c r="G2586" s="23">
        <v>0.43985651770226902</v>
      </c>
      <c r="H2586" s="23">
        <v>0.28122991101430794</v>
      </c>
      <c r="I2586" s="23">
        <v>7.5245540467694003E-4</v>
      </c>
      <c r="J2586" s="23">
        <v>50.429940602999984</v>
      </c>
      <c r="K2586" s="23">
        <v>26.135849951652094</v>
      </c>
      <c r="L2586" s="23"/>
    </row>
    <row r="2587" spans="1:12" x14ac:dyDescent="0.2">
      <c r="A2587" s="103" t="str">
        <f t="shared" si="109"/>
        <v>2019_4_4_f9_2</v>
      </c>
      <c r="B2587" s="23" t="s">
        <v>730</v>
      </c>
      <c r="C2587" s="23">
        <v>4</v>
      </c>
      <c r="D2587" s="23" t="s">
        <v>5</v>
      </c>
      <c r="E2587" s="23">
        <v>0</v>
      </c>
      <c r="F2587" s="23">
        <v>6.8333773471231138E-2</v>
      </c>
      <c r="G2587" s="23">
        <v>0.5428611176663205</v>
      </c>
      <c r="H2587" s="23">
        <v>0.20437037535552957</v>
      </c>
      <c r="I2587" s="23">
        <v>0</v>
      </c>
      <c r="J2587" s="23">
        <v>53.710314422999971</v>
      </c>
      <c r="K2587" s="23">
        <v>16.680038676641278</v>
      </c>
      <c r="L2587" s="23"/>
    </row>
    <row r="2588" spans="1:12" x14ac:dyDescent="0.2">
      <c r="A2588" s="103" t="str">
        <f t="shared" si="109"/>
        <v>2019_4_4_f9_3</v>
      </c>
      <c r="B2588" s="23" t="s">
        <v>730</v>
      </c>
      <c r="C2588" s="23">
        <v>4</v>
      </c>
      <c r="D2588" s="23" t="s">
        <v>6</v>
      </c>
      <c r="E2588" s="23">
        <v>0</v>
      </c>
      <c r="F2588" s="23">
        <v>5.2729708620964197E-2</v>
      </c>
      <c r="G2588" s="23">
        <v>0.39562426429217379</v>
      </c>
      <c r="H2588" s="23">
        <v>0.60825970234588833</v>
      </c>
      <c r="I2588" s="23">
        <v>3.2272056492196801E-3</v>
      </c>
      <c r="J2588" s="23">
        <v>51.567457279999985</v>
      </c>
      <c r="K2588" s="23">
        <v>53.025356461223019</v>
      </c>
      <c r="L2588" s="23"/>
    </row>
    <row r="2589" spans="1:12" x14ac:dyDescent="0.2">
      <c r="A2589" s="103" t="str">
        <f t="shared" si="109"/>
        <v>2019_4_4_f9_4</v>
      </c>
      <c r="B2589" s="23" t="s">
        <v>730</v>
      </c>
      <c r="C2589" s="23">
        <v>4</v>
      </c>
      <c r="D2589" s="23" t="s">
        <v>7</v>
      </c>
      <c r="E2589" s="23">
        <v>0</v>
      </c>
      <c r="F2589" s="23">
        <v>0.25311564012329635</v>
      </c>
      <c r="G2589" s="23">
        <v>0.74664714998378867</v>
      </c>
      <c r="H2589" s="23">
        <v>0.2822680854569764</v>
      </c>
      <c r="I2589" s="23">
        <v>1.0065288595090399E-3</v>
      </c>
      <c r="J2589" s="23">
        <v>41.616856482999985</v>
      </c>
      <c r="K2589" s="23">
        <v>2.4290408794979634</v>
      </c>
      <c r="L2589" s="23"/>
    </row>
    <row r="2590" spans="1:12" x14ac:dyDescent="0.2">
      <c r="A2590" s="103" t="str">
        <f t="shared" si="109"/>
        <v>2019_4_4_InEI</v>
      </c>
      <c r="B2590" s="23" t="s">
        <v>730</v>
      </c>
      <c r="C2590" s="23">
        <v>4</v>
      </c>
      <c r="D2590" s="23" t="s">
        <v>107</v>
      </c>
      <c r="E2590" s="23">
        <v>0</v>
      </c>
      <c r="F2590" s="23">
        <v>2.62381582468954E-3</v>
      </c>
      <c r="G2590" s="23">
        <v>1.609118030841096E-2</v>
      </c>
      <c r="H2590" s="23">
        <v>7.78663885872937E-3</v>
      </c>
      <c r="I2590" s="23">
        <v>1.1653438501850001E-5</v>
      </c>
      <c r="J2590" s="23">
        <v>52.037231284291529</v>
      </c>
      <c r="K2590" s="23">
        <v>19.560492937988386</v>
      </c>
      <c r="L2590" s="23"/>
    </row>
    <row r="2591" spans="1:12" x14ac:dyDescent="0.2">
      <c r="A2591" s="103" t="str">
        <f t="shared" si="109"/>
        <v>2019_4_4_InIN</v>
      </c>
      <c r="B2591" s="23" t="s">
        <v>730</v>
      </c>
      <c r="C2591" s="23">
        <v>4</v>
      </c>
      <c r="D2591" s="23" t="s">
        <v>113</v>
      </c>
      <c r="E2591" s="23">
        <v>0</v>
      </c>
      <c r="F2591" s="23">
        <v>1.0791351425286781E-2</v>
      </c>
      <c r="G2591" s="23">
        <v>4.7114406954742671E-2</v>
      </c>
      <c r="H2591" s="23">
        <v>3.5876755223333327E-2</v>
      </c>
      <c r="I2591" s="23">
        <v>1.32226044461E-4</v>
      </c>
      <c r="J2591" s="23">
        <v>47.009008127318673</v>
      </c>
      <c r="K2591" s="23">
        <v>26.992414590115892</v>
      </c>
      <c r="L2591" s="23"/>
    </row>
    <row r="2592" spans="1:12" x14ac:dyDescent="0.2">
      <c r="A2592" s="103" t="str">
        <f t="shared" si="109"/>
        <v>2019_4_4_lagE</v>
      </c>
      <c r="B2592" s="23" t="s">
        <v>730</v>
      </c>
      <c r="C2592" s="23">
        <v>4</v>
      </c>
      <c r="D2592" s="23" t="s">
        <v>226</v>
      </c>
      <c r="E2592" s="23">
        <v>0</v>
      </c>
      <c r="F2592" s="23">
        <v>1.3608895656129301E-3</v>
      </c>
      <c r="G2592" s="23">
        <v>1.257107032082978E-2</v>
      </c>
      <c r="H2592" s="23">
        <v>1.254761896889846E-2</v>
      </c>
      <c r="I2592" s="23">
        <v>2.9387941912180999E-4</v>
      </c>
      <c r="J2592" s="23">
        <v>52.40622160200266</v>
      </c>
      <c r="K2592" s="23">
        <v>43.978212006925823</v>
      </c>
      <c r="L2592" s="23"/>
    </row>
    <row r="2593" spans="1:12" x14ac:dyDescent="0.2">
      <c r="A2593" s="103" t="str">
        <f t="shared" si="109"/>
        <v>2019_4_4_lagI</v>
      </c>
      <c r="B2593" s="23" t="s">
        <v>730</v>
      </c>
      <c r="C2593" s="23">
        <v>4</v>
      </c>
      <c r="D2593" s="23" t="s">
        <v>227</v>
      </c>
      <c r="E2593" s="23">
        <v>0</v>
      </c>
      <c r="F2593" s="23">
        <v>1.407832815046149E-2</v>
      </c>
      <c r="G2593" s="23">
        <v>3.174046570186688E-2</v>
      </c>
      <c r="H2593" s="23">
        <v>4.5632964405833303E-2</v>
      </c>
      <c r="I2593" s="23">
        <v>3.52698100642159E-3</v>
      </c>
      <c r="J2593" s="23">
        <v>47.443854908043278</v>
      </c>
      <c r="K2593" s="23">
        <v>40.64972705171693</v>
      </c>
      <c r="L2593" s="23"/>
    </row>
    <row r="2594" spans="1:12" x14ac:dyDescent="0.2">
      <c r="A2594" s="103" t="str">
        <f t="shared" si="109"/>
        <v>2019_4_5_f12_3</v>
      </c>
      <c r="B2594" s="23" t="s">
        <v>730</v>
      </c>
      <c r="C2594" s="23">
        <v>5</v>
      </c>
      <c r="D2594" s="23" t="s">
        <v>3</v>
      </c>
      <c r="E2594" s="23">
        <v>0</v>
      </c>
      <c r="F2594" s="23">
        <v>1.3774739900862714</v>
      </c>
      <c r="G2594" s="23">
        <v>3.0408228998886808</v>
      </c>
      <c r="H2594" s="23">
        <v>0.7320990866789121</v>
      </c>
      <c r="I2594" s="23">
        <v>0</v>
      </c>
      <c r="J2594" s="23">
        <v>242.5506805849999</v>
      </c>
      <c r="K2594" s="23">
        <v>-12.530588062214388</v>
      </c>
      <c r="L2594" s="23"/>
    </row>
    <row r="2595" spans="1:12" x14ac:dyDescent="0.2">
      <c r="A2595" s="103" t="str">
        <f t="shared" si="109"/>
        <v>2019_4_5_f4_1</v>
      </c>
      <c r="B2595" s="23" t="s">
        <v>730</v>
      </c>
      <c r="C2595" s="23">
        <v>5</v>
      </c>
      <c r="D2595" s="23" t="s">
        <v>43</v>
      </c>
      <c r="E2595" s="23">
        <v>0</v>
      </c>
      <c r="F2595" s="23">
        <v>8.7274767808522419E-2</v>
      </c>
      <c r="G2595" s="23">
        <v>0.78053583024860507</v>
      </c>
      <c r="H2595" s="23">
        <v>1.3140502061719033</v>
      </c>
      <c r="I2595" s="23">
        <v>0.10940370149987874</v>
      </c>
      <c r="J2595" s="23">
        <v>238.42918530499995</v>
      </c>
      <c r="K2595" s="23">
        <v>63.091050280258322</v>
      </c>
      <c r="L2595" s="23"/>
    </row>
    <row r="2596" spans="1:12" x14ac:dyDescent="0.2">
      <c r="A2596" s="103" t="str">
        <f t="shared" si="109"/>
        <v>2019_4_5_f4_2</v>
      </c>
      <c r="B2596" s="23" t="s">
        <v>730</v>
      </c>
      <c r="C2596" s="23">
        <v>5</v>
      </c>
      <c r="D2596" s="23" t="s">
        <v>44</v>
      </c>
      <c r="E2596" s="23">
        <v>0</v>
      </c>
      <c r="F2596" s="23">
        <v>4.3505101589046823E-2</v>
      </c>
      <c r="G2596" s="23">
        <v>1.4489330535497318</v>
      </c>
      <c r="H2596" s="23">
        <v>1.4389520062070518</v>
      </c>
      <c r="I2596" s="23">
        <v>8.3216654923978936E-2</v>
      </c>
      <c r="J2596" s="23">
        <v>254.1114282249998</v>
      </c>
      <c r="K2596" s="23">
        <v>51.810412092101274</v>
      </c>
      <c r="L2596" s="23"/>
    </row>
    <row r="2597" spans="1:12" x14ac:dyDescent="0.2">
      <c r="A2597" s="103" t="str">
        <f t="shared" si="109"/>
        <v>2019_4_5_f4_3</v>
      </c>
      <c r="B2597" s="23" t="s">
        <v>730</v>
      </c>
      <c r="C2597" s="23">
        <v>5</v>
      </c>
      <c r="D2597" s="23" t="s">
        <v>100</v>
      </c>
      <c r="E2597" s="23">
        <v>0</v>
      </c>
      <c r="F2597" s="23">
        <v>8.9142123702749803E-3</v>
      </c>
      <c r="G2597" s="23">
        <v>0.82969629017089064</v>
      </c>
      <c r="H2597" s="23">
        <v>3.4996397119371911</v>
      </c>
      <c r="I2597" s="23">
        <v>0.56965794382083723</v>
      </c>
      <c r="J2597" s="23">
        <v>229.36376470499994</v>
      </c>
      <c r="K2597" s="23">
        <v>94.338386902763546</v>
      </c>
      <c r="L2597" s="23"/>
    </row>
    <row r="2598" spans="1:12" x14ac:dyDescent="0.2">
      <c r="A2598" s="103" t="str">
        <f t="shared" si="109"/>
        <v>2019_4_5_f4_4</v>
      </c>
      <c r="B2598" s="23" t="s">
        <v>730</v>
      </c>
      <c r="C2598" s="23">
        <v>5</v>
      </c>
      <c r="D2598" s="23" t="s">
        <v>102</v>
      </c>
      <c r="E2598" s="23">
        <v>2.1692910461618461E-2</v>
      </c>
      <c r="F2598" s="23">
        <v>0.85347381008101542</v>
      </c>
      <c r="G2598" s="23">
        <v>4.946438220684831</v>
      </c>
      <c r="H2598" s="23">
        <v>2.2674445373781316</v>
      </c>
      <c r="I2598" s="23">
        <v>0.16645003156682883</v>
      </c>
      <c r="J2598" s="23">
        <v>210.42918530499995</v>
      </c>
      <c r="K2598" s="23">
        <v>20.634547520819339</v>
      </c>
      <c r="L2598" s="23"/>
    </row>
    <row r="2599" spans="1:12" x14ac:dyDescent="0.2">
      <c r="A2599" s="103" t="str">
        <f t="shared" si="109"/>
        <v>2019_4_5_f60_1</v>
      </c>
      <c r="B2599" s="23" t="s">
        <v>730</v>
      </c>
      <c r="C2599" s="23">
        <v>5</v>
      </c>
      <c r="D2599" s="23" t="s">
        <v>109</v>
      </c>
      <c r="E2599" s="23">
        <v>0</v>
      </c>
      <c r="F2599" s="23">
        <v>1.0118936018609437</v>
      </c>
      <c r="G2599" s="23">
        <v>3.0318084587052838</v>
      </c>
      <c r="H2599" s="23">
        <v>1.0909747833763563</v>
      </c>
      <c r="I2599" s="23">
        <v>5.3455966414126317E-2</v>
      </c>
      <c r="J2599" s="23">
        <v>244.92451234499993</v>
      </c>
      <c r="K2599" s="23">
        <v>3.5849721112069473</v>
      </c>
      <c r="L2599" s="23"/>
    </row>
    <row r="2600" spans="1:12" x14ac:dyDescent="0.2">
      <c r="A2600" s="103" t="str">
        <f t="shared" si="109"/>
        <v>2019_4_5_f61_1</v>
      </c>
      <c r="B2600" s="23" t="s">
        <v>730</v>
      </c>
      <c r="C2600" s="23">
        <v>5</v>
      </c>
      <c r="D2600" s="23" t="s">
        <v>110</v>
      </c>
      <c r="E2600" s="23">
        <v>4.0547494486946204E-3</v>
      </c>
      <c r="F2600" s="23">
        <v>2.5697129171829931</v>
      </c>
      <c r="G2600" s="23">
        <v>4.7883579206211797</v>
      </c>
      <c r="H2600" s="23">
        <v>1.4564514836136591</v>
      </c>
      <c r="I2600" s="23">
        <v>0</v>
      </c>
      <c r="J2600" s="23">
        <v>224.80301706499984</v>
      </c>
      <c r="K2600" s="23">
        <v>-12.716007621811665</v>
      </c>
      <c r="L2600" s="23"/>
    </row>
    <row r="2601" spans="1:12" x14ac:dyDescent="0.2">
      <c r="A2601" s="103" t="str">
        <f t="shared" si="109"/>
        <v>2019_4_5_f61_2</v>
      </c>
      <c r="B2601" s="23" t="s">
        <v>730</v>
      </c>
      <c r="C2601" s="23">
        <v>5</v>
      </c>
      <c r="D2601" s="23" t="s">
        <v>111</v>
      </c>
      <c r="E2601" s="23">
        <v>1.216424834608386E-2</v>
      </c>
      <c r="F2601" s="23">
        <v>2.8295777209498452</v>
      </c>
      <c r="G2601" s="23">
        <v>5.0153304088510238</v>
      </c>
      <c r="H2601" s="23">
        <v>0.93575703280926203</v>
      </c>
      <c r="I2601" s="23">
        <v>0</v>
      </c>
      <c r="J2601" s="23">
        <v>223.61610118499991</v>
      </c>
      <c r="K2601" s="23">
        <v>-21.814925494206229</v>
      </c>
      <c r="L2601" s="23"/>
    </row>
    <row r="2602" spans="1:12" x14ac:dyDescent="0.2">
      <c r="A2602" s="103" t="str">
        <f t="shared" si="109"/>
        <v>2019_4_5_f9_1</v>
      </c>
      <c r="B2602" s="23" t="s">
        <v>730</v>
      </c>
      <c r="C2602" s="23">
        <v>5</v>
      </c>
      <c r="D2602" s="23" t="s">
        <v>4</v>
      </c>
      <c r="E2602" s="23">
        <v>0</v>
      </c>
      <c r="F2602" s="23">
        <v>0.10134718971713144</v>
      </c>
      <c r="G2602" s="23">
        <v>1.0839549242848772</v>
      </c>
      <c r="H2602" s="23">
        <v>1.0689543250789189</v>
      </c>
      <c r="I2602" s="23">
        <v>5.7994547535007789E-2</v>
      </c>
      <c r="J2602" s="23">
        <v>241.05535354499989</v>
      </c>
      <c r="K2602" s="23">
        <v>46.863261674619764</v>
      </c>
      <c r="L2602" s="23"/>
    </row>
    <row r="2603" spans="1:12" x14ac:dyDescent="0.2">
      <c r="A2603" s="103" t="str">
        <f t="shared" si="109"/>
        <v>2019_4_5_f9_2</v>
      </c>
      <c r="B2603" s="23" t="s">
        <v>730</v>
      </c>
      <c r="C2603" s="23">
        <v>5</v>
      </c>
      <c r="D2603" s="23" t="s">
        <v>5</v>
      </c>
      <c r="E2603" s="23">
        <v>0</v>
      </c>
      <c r="F2603" s="23">
        <v>0.17898335950944882</v>
      </c>
      <c r="G2603" s="23">
        <v>1.6334378712582496</v>
      </c>
      <c r="H2603" s="23">
        <v>1.1404834328561799</v>
      </c>
      <c r="I2603" s="23">
        <v>0</v>
      </c>
      <c r="J2603" s="23">
        <v>249.17684882499984</v>
      </c>
      <c r="K2603" s="23">
        <v>32.56116207174648</v>
      </c>
      <c r="L2603" s="23"/>
    </row>
    <row r="2604" spans="1:12" x14ac:dyDescent="0.2">
      <c r="A2604" s="103" t="str">
        <f t="shared" si="109"/>
        <v>2019_4_5_f9_3</v>
      </c>
      <c r="B2604" s="23" t="s">
        <v>730</v>
      </c>
      <c r="C2604" s="23">
        <v>5</v>
      </c>
      <c r="D2604" s="23" t="s">
        <v>6</v>
      </c>
      <c r="E2604" s="23">
        <v>0</v>
      </c>
      <c r="F2604" s="23">
        <v>0.11418135983749768</v>
      </c>
      <c r="G2604" s="23">
        <v>1.6356166786425972</v>
      </c>
      <c r="H2604" s="23">
        <v>2.957068597372412</v>
      </c>
      <c r="I2604" s="23">
        <v>0.22662787951514984</v>
      </c>
      <c r="J2604" s="23">
        <v>229.74827739599993</v>
      </c>
      <c r="K2604" s="23">
        <v>66.811526521370354</v>
      </c>
      <c r="L2604" s="23"/>
    </row>
    <row r="2605" spans="1:12" x14ac:dyDescent="0.2">
      <c r="A2605" s="103" t="str">
        <f t="shared" si="109"/>
        <v>2019_4_5_f9_4</v>
      </c>
      <c r="B2605" s="23" t="s">
        <v>730</v>
      </c>
      <c r="C2605" s="23">
        <v>5</v>
      </c>
      <c r="D2605" s="23" t="s">
        <v>7</v>
      </c>
      <c r="E2605" s="23">
        <v>0</v>
      </c>
      <c r="F2605" s="23">
        <v>1.0774284478211456</v>
      </c>
      <c r="G2605" s="23">
        <v>4.2991834798351265</v>
      </c>
      <c r="H2605" s="23">
        <v>2.6767227382485057</v>
      </c>
      <c r="I2605" s="23">
        <v>4.0547494486946204E-3</v>
      </c>
      <c r="J2605" s="23">
        <v>207.80301706499984</v>
      </c>
      <c r="K2605" s="23">
        <v>19.949436554001203</v>
      </c>
      <c r="L2605" s="23"/>
    </row>
    <row r="2606" spans="1:12" x14ac:dyDescent="0.2">
      <c r="A2606" s="103" t="str">
        <f t="shared" si="109"/>
        <v>2019_4_5_InEI</v>
      </c>
      <c r="B2606" s="23" t="s">
        <v>730</v>
      </c>
      <c r="C2606" s="23">
        <v>5</v>
      </c>
      <c r="D2606" s="23" t="s">
        <v>107</v>
      </c>
      <c r="E2606" s="23">
        <v>0</v>
      </c>
      <c r="F2606" s="23">
        <v>3.3329330008259601E-3</v>
      </c>
      <c r="G2606" s="23">
        <v>3.2156477443093107E-2</v>
      </c>
      <c r="H2606" s="23">
        <v>2.5540002014075278E-2</v>
      </c>
      <c r="I2606" s="23">
        <v>6.2794590316474002E-4</v>
      </c>
      <c r="J2606" s="23">
        <v>245.35806117207787</v>
      </c>
      <c r="K2606" s="23">
        <v>38.053788620239089</v>
      </c>
      <c r="L2606" s="23"/>
    </row>
    <row r="2607" spans="1:12" x14ac:dyDescent="0.2">
      <c r="A2607" s="103" t="str">
        <f t="shared" si="109"/>
        <v>2019_4_5_InIN</v>
      </c>
      <c r="B2607" s="23" t="s">
        <v>730</v>
      </c>
      <c r="C2607" s="23">
        <v>5</v>
      </c>
      <c r="D2607" s="23" t="s">
        <v>113</v>
      </c>
      <c r="E2607" s="23">
        <v>0</v>
      </c>
      <c r="F2607" s="23">
        <v>5.919271530712801E-2</v>
      </c>
      <c r="G2607" s="23">
        <v>0.37875091863061261</v>
      </c>
      <c r="H2607" s="23">
        <v>0.42784317847826475</v>
      </c>
      <c r="I2607" s="23">
        <v>1.5435365702301879E-2</v>
      </c>
      <c r="J2607" s="23">
        <v>218.41791785617201</v>
      </c>
      <c r="K2607" s="23">
        <v>45.337169728166259</v>
      </c>
      <c r="L2607" s="23"/>
    </row>
    <row r="2608" spans="1:12" x14ac:dyDescent="0.2">
      <c r="A2608" s="103" t="str">
        <f t="shared" si="109"/>
        <v>2019_4_5_lagE</v>
      </c>
      <c r="B2608" s="23" t="s">
        <v>730</v>
      </c>
      <c r="C2608" s="23">
        <v>5</v>
      </c>
      <c r="D2608" s="23" t="s">
        <v>226</v>
      </c>
      <c r="E2608" s="23">
        <v>0</v>
      </c>
      <c r="F2608" s="23">
        <v>1.6256834787568601E-3</v>
      </c>
      <c r="G2608" s="23">
        <v>2.617612108883955E-2</v>
      </c>
      <c r="H2608" s="23">
        <v>3.220989673124152E-2</v>
      </c>
      <c r="I2608" s="23">
        <v>2.1109046875417399E-3</v>
      </c>
      <c r="J2608" s="23">
        <v>247.11066312639838</v>
      </c>
      <c r="K2608" s="23">
        <v>56.027950010982039</v>
      </c>
      <c r="L2608" s="23"/>
    </row>
    <row r="2609" spans="1:12" x14ac:dyDescent="0.2">
      <c r="A2609" s="103" t="str">
        <f t="shared" si="109"/>
        <v>2019_4_5_lagI</v>
      </c>
      <c r="B2609" s="23" t="s">
        <v>730</v>
      </c>
      <c r="C2609" s="23">
        <v>5</v>
      </c>
      <c r="D2609" s="23" t="s">
        <v>227</v>
      </c>
      <c r="E2609" s="23">
        <v>1.23874490883588E-3</v>
      </c>
      <c r="F2609" s="23">
        <v>4.8590725216472258E-2</v>
      </c>
      <c r="G2609" s="23">
        <v>0.39673851071267741</v>
      </c>
      <c r="H2609" s="23">
        <v>0.39879907015161126</v>
      </c>
      <c r="I2609" s="23">
        <v>5.6452735003786843E-2</v>
      </c>
      <c r="J2609" s="23">
        <v>219.75110932546309</v>
      </c>
      <c r="K2609" s="23">
        <v>51.078533902162626</v>
      </c>
      <c r="L2609" s="23"/>
    </row>
    <row r="2610" spans="1:12" x14ac:dyDescent="0.2">
      <c r="A2610" s="103" t="str">
        <f t="shared" si="109"/>
        <v>2019_4_6_f12_3</v>
      </c>
      <c r="B2610" s="23" t="s">
        <v>730</v>
      </c>
      <c r="C2610" s="23">
        <v>6</v>
      </c>
      <c r="D2610" s="23" t="s">
        <v>3</v>
      </c>
      <c r="E2610" s="23">
        <v>0</v>
      </c>
      <c r="F2610" s="23">
        <v>0.31087486317795887</v>
      </c>
      <c r="G2610" s="23">
        <v>0.39527812284830044</v>
      </c>
      <c r="H2610" s="23">
        <v>3.5251357305751352E-2</v>
      </c>
      <c r="I2610" s="23">
        <v>0</v>
      </c>
      <c r="J2610" s="23">
        <v>87.204053610999978</v>
      </c>
      <c r="K2610" s="23">
        <v>-37.175868788885644</v>
      </c>
      <c r="L2610" s="23"/>
    </row>
    <row r="2611" spans="1:12" x14ac:dyDescent="0.2">
      <c r="A2611" s="103" t="str">
        <f t="shared" si="109"/>
        <v>2019_4_6_f4_1</v>
      </c>
      <c r="B2611" s="23" t="s">
        <v>730</v>
      </c>
      <c r="C2611" s="23">
        <v>6</v>
      </c>
      <c r="D2611" s="23" t="s">
        <v>43</v>
      </c>
      <c r="E2611" s="23">
        <v>0</v>
      </c>
      <c r="F2611" s="23">
        <v>8.1047145227438108E-3</v>
      </c>
      <c r="G2611" s="23">
        <v>0.18607903286956509</v>
      </c>
      <c r="H2611" s="23">
        <v>0.66691332437706541</v>
      </c>
      <c r="I2611" s="23">
        <v>7.6874028784479451E-2</v>
      </c>
      <c r="J2611" s="23">
        <v>86.531156446999987</v>
      </c>
      <c r="K2611" s="23">
        <v>86.629179400461425</v>
      </c>
      <c r="L2611" s="23"/>
    </row>
    <row r="2612" spans="1:12" x14ac:dyDescent="0.2">
      <c r="A2612" s="103" t="str">
        <f t="shared" si="109"/>
        <v>2019_4_6_f4_2</v>
      </c>
      <c r="B2612" s="23" t="s">
        <v>730</v>
      </c>
      <c r="C2612" s="23">
        <v>6</v>
      </c>
      <c r="D2612" s="23" t="s">
        <v>44</v>
      </c>
      <c r="E2612" s="23">
        <v>0</v>
      </c>
      <c r="F2612" s="23">
        <v>2.914236399204697E-2</v>
      </c>
      <c r="G2612" s="23">
        <v>0.3947849924629323</v>
      </c>
      <c r="H2612" s="23">
        <v>0.43338273723676612</v>
      </c>
      <c r="I2612" s="23">
        <v>1.0007384927701E-3</v>
      </c>
      <c r="J2612" s="23">
        <v>89.540502191000002</v>
      </c>
      <c r="K2612" s="23">
        <v>47.330388362490979</v>
      </c>
      <c r="L2612" s="23"/>
    </row>
    <row r="2613" spans="1:12" x14ac:dyDescent="0.2">
      <c r="A2613" s="103" t="str">
        <f t="shared" si="109"/>
        <v>2019_4_6_f4_3</v>
      </c>
      <c r="B2613" s="23" t="s">
        <v>730</v>
      </c>
      <c r="C2613" s="23">
        <v>6</v>
      </c>
      <c r="D2613" s="23" t="s">
        <v>100</v>
      </c>
      <c r="E2613" s="23">
        <v>0</v>
      </c>
      <c r="F2613" s="23">
        <v>1.016524437732408E-2</v>
      </c>
      <c r="G2613" s="23">
        <v>0.1672273723228461</v>
      </c>
      <c r="H2613" s="23">
        <v>0.5131871635939228</v>
      </c>
      <c r="I2613" s="23">
        <v>2.8860763514052298E-2</v>
      </c>
      <c r="J2613" s="23">
        <v>86.091904082999989</v>
      </c>
      <c r="K2613" s="23">
        <v>77.941596573995412</v>
      </c>
      <c r="L2613" s="23"/>
    </row>
    <row r="2614" spans="1:12" x14ac:dyDescent="0.2">
      <c r="A2614" s="103" t="str">
        <f t="shared" si="109"/>
        <v>2019_4_6_f4_4</v>
      </c>
      <c r="B2614" s="23" t="s">
        <v>730</v>
      </c>
      <c r="C2614" s="23">
        <v>6</v>
      </c>
      <c r="D2614" s="23" t="s">
        <v>102</v>
      </c>
      <c r="E2614" s="23">
        <v>0</v>
      </c>
      <c r="F2614" s="23">
        <v>7.8173281707728276E-2</v>
      </c>
      <c r="G2614" s="23">
        <v>0.23768589875738086</v>
      </c>
      <c r="H2614" s="23">
        <v>3.4501752516321912E-2</v>
      </c>
      <c r="I2614" s="23">
        <v>0</v>
      </c>
      <c r="J2614" s="23">
        <v>81.531156450999944</v>
      </c>
      <c r="K2614" s="23">
        <v>-12.464725681536226</v>
      </c>
      <c r="L2614" s="23"/>
    </row>
    <row r="2615" spans="1:12" x14ac:dyDescent="0.2">
      <c r="A2615" s="103" t="str">
        <f t="shared" si="109"/>
        <v>2019_4_6_f60_1</v>
      </c>
      <c r="B2615" s="23" t="s">
        <v>730</v>
      </c>
      <c r="C2615" s="23">
        <v>6</v>
      </c>
      <c r="D2615" s="23" t="s">
        <v>109</v>
      </c>
      <c r="E2615" s="23">
        <v>0</v>
      </c>
      <c r="F2615" s="23">
        <v>0.23279252097562436</v>
      </c>
      <c r="G2615" s="23">
        <v>0.40286905143136931</v>
      </c>
      <c r="H2615" s="23">
        <v>0.10744882587689798</v>
      </c>
      <c r="I2615" s="23">
        <v>0</v>
      </c>
      <c r="J2615" s="23">
        <v>87.428352666999999</v>
      </c>
      <c r="K2615" s="23">
        <v>-16.867439264500934</v>
      </c>
      <c r="L2615" s="23"/>
    </row>
    <row r="2616" spans="1:12" x14ac:dyDescent="0.2">
      <c r="A2616" s="103" t="str">
        <f t="shared" si="109"/>
        <v>2019_4_6_f61_1</v>
      </c>
      <c r="B2616" s="23" t="s">
        <v>730</v>
      </c>
      <c r="C2616" s="23">
        <v>6</v>
      </c>
      <c r="D2616" s="23" t="s">
        <v>110</v>
      </c>
      <c r="E2616" s="23">
        <v>4.3315448850596002E-4</v>
      </c>
      <c r="F2616" s="23">
        <v>0.19255349017417453</v>
      </c>
      <c r="G2616" s="23">
        <v>0.15260958894518512</v>
      </c>
      <c r="H2616" s="23">
        <v>9.4933026865228198E-3</v>
      </c>
      <c r="I2616" s="23">
        <v>0</v>
      </c>
      <c r="J2616" s="23">
        <v>82.755455502999993</v>
      </c>
      <c r="K2616" s="23">
        <v>-51.797216663737068</v>
      </c>
      <c r="L2616" s="23"/>
    </row>
    <row r="2617" spans="1:12" x14ac:dyDescent="0.2">
      <c r="A2617" s="103" t="str">
        <f t="shared" si="109"/>
        <v>2019_4_6_f61_2</v>
      </c>
      <c r="B2617" s="23" t="s">
        <v>730</v>
      </c>
      <c r="C2617" s="23">
        <v>6</v>
      </c>
      <c r="D2617" s="23" t="s">
        <v>111</v>
      </c>
      <c r="E2617" s="23">
        <v>1.74511281375571E-3</v>
      </c>
      <c r="F2617" s="23">
        <v>0.18789308792156562</v>
      </c>
      <c r="G2617" s="23">
        <v>0.16025348169699555</v>
      </c>
      <c r="H2617" s="23">
        <v>4.7646993735655698E-3</v>
      </c>
      <c r="I2617" s="23">
        <v>0</v>
      </c>
      <c r="J2617" s="23">
        <v>82.643305974999976</v>
      </c>
      <c r="K2617" s="23">
        <v>-52.619556209665284</v>
      </c>
      <c r="L2617" s="23"/>
    </row>
    <row r="2618" spans="1:12" x14ac:dyDescent="0.2">
      <c r="A2618" s="103" t="str">
        <f t="shared" si="109"/>
        <v>2019_4_6_f9_1</v>
      </c>
      <c r="B2618" s="23" t="s">
        <v>730</v>
      </c>
      <c r="C2618" s="23">
        <v>6</v>
      </c>
      <c r="D2618" s="23" t="s">
        <v>4</v>
      </c>
      <c r="E2618" s="23">
        <v>0</v>
      </c>
      <c r="F2618" s="23">
        <v>2.1737626809873539E-2</v>
      </c>
      <c r="G2618" s="23">
        <v>0.45900190658354412</v>
      </c>
      <c r="H2618" s="23">
        <v>0.42045800594851879</v>
      </c>
      <c r="I2618" s="23">
        <v>2.944321854467348E-2</v>
      </c>
      <c r="J2618" s="23">
        <v>86.30685738699998</v>
      </c>
      <c r="K2618" s="23">
        <v>49.171155717182479</v>
      </c>
      <c r="L2618" s="23"/>
    </row>
    <row r="2619" spans="1:12" x14ac:dyDescent="0.2">
      <c r="A2619" s="103" t="str">
        <f t="shared" si="109"/>
        <v>2019_4_6_f9_2</v>
      </c>
      <c r="B2619" s="23" t="s">
        <v>730</v>
      </c>
      <c r="C2619" s="23">
        <v>6</v>
      </c>
      <c r="D2619" s="23" t="s">
        <v>5</v>
      </c>
      <c r="E2619" s="23">
        <v>0</v>
      </c>
      <c r="F2619" s="23">
        <v>7.8553356462246121E-2</v>
      </c>
      <c r="G2619" s="23">
        <v>0.53050642049779462</v>
      </c>
      <c r="H2619" s="23">
        <v>0.23532411086100707</v>
      </c>
      <c r="I2619" s="23">
        <v>0</v>
      </c>
      <c r="J2619" s="23">
        <v>87.979754555</v>
      </c>
      <c r="K2619" s="23">
        <v>18.566289179594779</v>
      </c>
      <c r="L2619" s="23"/>
    </row>
    <row r="2620" spans="1:12" x14ac:dyDescent="0.2">
      <c r="A2620" s="103" t="str">
        <f t="shared" si="109"/>
        <v>2019_4_6_f9_3</v>
      </c>
      <c r="B2620" s="23" t="s">
        <v>730</v>
      </c>
      <c r="C2620" s="23">
        <v>6</v>
      </c>
      <c r="D2620" s="23" t="s">
        <v>6</v>
      </c>
      <c r="E2620" s="23">
        <v>0</v>
      </c>
      <c r="F2620" s="23">
        <v>2.9002105472280021E-2</v>
      </c>
      <c r="G2620" s="23">
        <v>0.33254618443118217</v>
      </c>
      <c r="H2620" s="23">
        <v>0.33011315088770044</v>
      </c>
      <c r="I2620" s="23">
        <v>2.391025095975137E-2</v>
      </c>
      <c r="J2620" s="23">
        <v>85.836897411999985</v>
      </c>
      <c r="K2620" s="23">
        <v>48.762625933556919</v>
      </c>
      <c r="L2620" s="23"/>
    </row>
    <row r="2621" spans="1:12" x14ac:dyDescent="0.2">
      <c r="A2621" s="103" t="str">
        <f t="shared" si="109"/>
        <v>2019_4_6_f9_4</v>
      </c>
      <c r="B2621" s="23" t="s">
        <v>730</v>
      </c>
      <c r="C2621" s="23">
        <v>6</v>
      </c>
      <c r="D2621" s="23" t="s">
        <v>7</v>
      </c>
      <c r="E2621" s="23">
        <v>0</v>
      </c>
      <c r="F2621" s="23">
        <v>0.13975254628291309</v>
      </c>
      <c r="G2621" s="23">
        <v>0.18650826728707245</v>
      </c>
      <c r="H2621" s="23">
        <v>2.1692259304935561E-2</v>
      </c>
      <c r="I2621" s="23">
        <v>4.3315448850596002E-4</v>
      </c>
      <c r="J2621" s="23">
        <v>80.755455506999994</v>
      </c>
      <c r="K2621" s="23">
        <v>-33.639096151384884</v>
      </c>
      <c r="L2621" s="23"/>
    </row>
    <row r="2622" spans="1:12" x14ac:dyDescent="0.2">
      <c r="A2622" s="103" t="str">
        <f t="shared" si="109"/>
        <v>2019_4_6_InEI</v>
      </c>
      <c r="B2622" s="23" t="s">
        <v>730</v>
      </c>
      <c r="C2622" s="23">
        <v>6</v>
      </c>
      <c r="D2622" s="23" t="s">
        <v>107</v>
      </c>
      <c r="E2622" s="23">
        <v>0</v>
      </c>
      <c r="F2622" s="23">
        <v>1.4658305696555499E-3</v>
      </c>
      <c r="G2622" s="23">
        <v>1.251706321925778E-2</v>
      </c>
      <c r="H2622" s="23">
        <v>9.9184296758670701E-3</v>
      </c>
      <c r="I2622" s="23">
        <v>6.2552288960432E-4</v>
      </c>
      <c r="J2622" s="23">
        <v>87.07015721610594</v>
      </c>
      <c r="K2622" s="23">
        <v>39.56336149056289</v>
      </c>
      <c r="L2622" s="23"/>
    </row>
    <row r="2623" spans="1:12" x14ac:dyDescent="0.2">
      <c r="A2623" s="103" t="str">
        <f t="shared" si="109"/>
        <v>2019_4_6_InIN</v>
      </c>
      <c r="B2623" s="23" t="s">
        <v>730</v>
      </c>
      <c r="C2623" s="23">
        <v>6</v>
      </c>
      <c r="D2623" s="23" t="s">
        <v>113</v>
      </c>
      <c r="E2623" s="23">
        <v>0</v>
      </c>
      <c r="F2623" s="23">
        <v>2.17253857519055E-3</v>
      </c>
      <c r="G2623" s="23">
        <v>5.0162955306093503E-3</v>
      </c>
      <c r="H2623" s="23">
        <v>3.7359468807147199E-3</v>
      </c>
      <c r="I2623" s="23">
        <v>2.2088594060303999E-4</v>
      </c>
      <c r="J2623" s="23">
        <v>83.997835445966018</v>
      </c>
      <c r="K2623" s="23">
        <v>17.99067027430716</v>
      </c>
      <c r="L2623" s="23"/>
    </row>
    <row r="2624" spans="1:12" x14ac:dyDescent="0.2">
      <c r="A2624" s="103" t="str">
        <f t="shared" si="109"/>
        <v>2019_4_6_lagE</v>
      </c>
      <c r="B2624" s="23" t="s">
        <v>730</v>
      </c>
      <c r="C2624" s="23">
        <v>6</v>
      </c>
      <c r="D2624" s="23" t="s">
        <v>226</v>
      </c>
      <c r="E2624" s="23">
        <v>0</v>
      </c>
      <c r="F2624" s="23">
        <v>4.3691441085426998E-4</v>
      </c>
      <c r="G2624" s="23">
        <v>7.78886768197004E-3</v>
      </c>
      <c r="H2624" s="23">
        <v>1.507531302705584E-2</v>
      </c>
      <c r="I2624" s="23">
        <v>1.52749301707791E-3</v>
      </c>
      <c r="J2624" s="23">
        <v>87.865292527718267</v>
      </c>
      <c r="K2624" s="23">
        <v>71.262145687697327</v>
      </c>
      <c r="L2624" s="23"/>
    </row>
    <row r="2625" spans="1:12" x14ac:dyDescent="0.2">
      <c r="A2625" s="103" t="str">
        <f t="shared" si="109"/>
        <v>2019_4_6_lagI</v>
      </c>
      <c r="B2625" s="23" t="s">
        <v>730</v>
      </c>
      <c r="C2625" s="23">
        <v>6</v>
      </c>
      <c r="D2625" s="23" t="s">
        <v>227</v>
      </c>
      <c r="E2625" s="23">
        <v>0</v>
      </c>
      <c r="F2625" s="23">
        <v>9.0049417520957E-4</v>
      </c>
      <c r="G2625" s="23">
        <v>4.2295619071964002E-3</v>
      </c>
      <c r="H2625" s="23">
        <v>5.8198006084251297E-3</v>
      </c>
      <c r="I2625" s="23">
        <v>2.6435229700900998E-4</v>
      </c>
      <c r="J2625" s="23">
        <v>84.46259187868263</v>
      </c>
      <c r="K2625" s="23">
        <v>48.581322437819843</v>
      </c>
      <c r="L2625" s="23"/>
    </row>
    <row r="2626" spans="1:12" x14ac:dyDescent="0.2">
      <c r="A2626" s="103" t="str">
        <f t="shared" si="109"/>
        <v>2019_4_7_f12_3</v>
      </c>
      <c r="B2626" s="23" t="s">
        <v>730</v>
      </c>
      <c r="C2626" s="23">
        <v>7</v>
      </c>
      <c r="D2626" s="23" t="s">
        <v>3</v>
      </c>
      <c r="E2626" s="23">
        <v>0</v>
      </c>
      <c r="F2626" s="23">
        <v>5.6737039596093129E-2</v>
      </c>
      <c r="G2626" s="23">
        <v>6.650619795395428E-2</v>
      </c>
      <c r="H2626" s="23">
        <v>2.6855342867401701E-3</v>
      </c>
      <c r="I2626" s="23">
        <v>0</v>
      </c>
      <c r="J2626" s="23">
        <v>63.603326914999982</v>
      </c>
      <c r="K2626" s="23">
        <v>-42.922284177763167</v>
      </c>
      <c r="L2626" s="23"/>
    </row>
    <row r="2627" spans="1:12" x14ac:dyDescent="0.2">
      <c r="A2627" s="103" t="str">
        <f t="shared" ref="A2627:A2690" si="110">CONCATENATE(B2627,"_",C2627,"_",D2627)</f>
        <v>2019_4_7_f4_1</v>
      </c>
      <c r="B2627" s="23" t="s">
        <v>730</v>
      </c>
      <c r="C2627" s="23">
        <v>7</v>
      </c>
      <c r="D2627" s="23" t="s">
        <v>43</v>
      </c>
      <c r="E2627" s="23">
        <v>0</v>
      </c>
      <c r="F2627" s="23">
        <v>5.6135909485778623E-2</v>
      </c>
      <c r="G2627" s="23">
        <v>0.12503154478375192</v>
      </c>
      <c r="H2627" s="23">
        <v>0.11652292698752813</v>
      </c>
      <c r="I2627" s="23">
        <v>2.95186571619609E-3</v>
      </c>
      <c r="J2627" s="23">
        <v>63.089308287000001</v>
      </c>
      <c r="K2627" s="23">
        <v>22.049711775883225</v>
      </c>
      <c r="L2627" s="23"/>
    </row>
    <row r="2628" spans="1:12" x14ac:dyDescent="0.2">
      <c r="A2628" s="103" t="str">
        <f t="shared" si="110"/>
        <v>2019_4_7_f4_2</v>
      </c>
      <c r="B2628" s="23" t="s">
        <v>730</v>
      </c>
      <c r="C2628" s="23">
        <v>7</v>
      </c>
      <c r="D2628" s="23" t="s">
        <v>44</v>
      </c>
      <c r="E2628" s="23">
        <v>0</v>
      </c>
      <c r="F2628" s="23">
        <v>7.8483278126912595E-2</v>
      </c>
      <c r="G2628" s="23">
        <v>0.27067258566467767</v>
      </c>
      <c r="H2628" s="23">
        <v>0.1173359016782487</v>
      </c>
      <c r="I2628" s="23">
        <v>1.8717354229744181E-2</v>
      </c>
      <c r="J2628" s="23">
        <v>68.360336228999969</v>
      </c>
      <c r="K2628" s="23">
        <v>15.722567633942599</v>
      </c>
      <c r="L2628" s="23"/>
    </row>
    <row r="2629" spans="1:12" x14ac:dyDescent="0.2">
      <c r="A2629" s="103" t="str">
        <f t="shared" si="110"/>
        <v>2019_4_7_f4_3</v>
      </c>
      <c r="B2629" s="23" t="s">
        <v>730</v>
      </c>
      <c r="C2629" s="23">
        <v>7</v>
      </c>
      <c r="D2629" s="23" t="s">
        <v>100</v>
      </c>
      <c r="E2629" s="23">
        <v>0</v>
      </c>
      <c r="F2629" s="23">
        <v>1.3493515582169571E-2</v>
      </c>
      <c r="G2629" s="23">
        <v>5.1377114918934812E-2</v>
      </c>
      <c r="H2629" s="23">
        <v>5.5493639344128223E-2</v>
      </c>
      <c r="I2629" s="23">
        <v>7.1614247646404504E-3</v>
      </c>
      <c r="J2629" s="23">
        <v>63.350990477000003</v>
      </c>
      <c r="K2629" s="23">
        <v>44.165980403826019</v>
      </c>
      <c r="L2629" s="23"/>
    </row>
    <row r="2630" spans="1:12" x14ac:dyDescent="0.2">
      <c r="A2630" s="103" t="str">
        <f t="shared" si="110"/>
        <v>2019_4_7_f4_4</v>
      </c>
      <c r="B2630" s="23" t="s">
        <v>730</v>
      </c>
      <c r="C2630" s="23">
        <v>7</v>
      </c>
      <c r="D2630" s="23" t="s">
        <v>102</v>
      </c>
      <c r="E2630" s="23">
        <v>0</v>
      </c>
      <c r="F2630" s="23">
        <v>1.091823527091767E-2</v>
      </c>
      <c r="G2630" s="23">
        <v>2.200612796869314E-2</v>
      </c>
      <c r="H2630" s="23">
        <v>3.5411943030229901E-3</v>
      </c>
      <c r="I2630" s="23">
        <v>0</v>
      </c>
      <c r="J2630" s="23">
        <v>58.089308286999994</v>
      </c>
      <c r="K2630" s="23">
        <v>-20.230160910798624</v>
      </c>
      <c r="L2630" s="23"/>
    </row>
    <row r="2631" spans="1:12" x14ac:dyDescent="0.2">
      <c r="A2631" s="103" t="str">
        <f t="shared" si="110"/>
        <v>2019_4_7_f60_1</v>
      </c>
      <c r="B2631" s="23" t="s">
        <v>730</v>
      </c>
      <c r="C2631" s="23">
        <v>7</v>
      </c>
      <c r="D2631" s="23" t="s">
        <v>109</v>
      </c>
      <c r="E2631" s="23">
        <v>0</v>
      </c>
      <c r="F2631" s="23">
        <v>4.4335930123042308E-2</v>
      </c>
      <c r="G2631" s="23">
        <v>7.1642893743988842E-2</v>
      </c>
      <c r="H2631" s="23">
        <v>1.3521577903573469E-2</v>
      </c>
      <c r="I2631" s="23">
        <v>0</v>
      </c>
      <c r="J2631" s="23">
        <v>65.107999790999997</v>
      </c>
      <c r="K2631" s="23">
        <v>-23.79479275597383</v>
      </c>
      <c r="L2631" s="23"/>
    </row>
    <row r="2632" spans="1:12" x14ac:dyDescent="0.2">
      <c r="A2632" s="103" t="str">
        <f t="shared" si="110"/>
        <v>2019_4_7_f61_1</v>
      </c>
      <c r="B2632" s="23" t="s">
        <v>730</v>
      </c>
      <c r="C2632" s="23">
        <v>7</v>
      </c>
      <c r="D2632" s="23" t="s">
        <v>110</v>
      </c>
      <c r="E2632" s="23">
        <v>1.099893091321E-4</v>
      </c>
      <c r="F2632" s="23">
        <v>1.49604114626583E-2</v>
      </c>
      <c r="G2632" s="23">
        <v>2.0157627605674602E-2</v>
      </c>
      <c r="H2632" s="23">
        <v>1.33330365993241E-3</v>
      </c>
      <c r="I2632" s="23">
        <v>4.0644871071786998E-4</v>
      </c>
      <c r="J2632" s="23">
        <v>61.593981162999981</v>
      </c>
      <c r="K2632" s="23">
        <v>-35.258240380628941</v>
      </c>
      <c r="L2632" s="23"/>
    </row>
    <row r="2633" spans="1:12" x14ac:dyDescent="0.2">
      <c r="A2633" s="103" t="str">
        <f t="shared" si="110"/>
        <v>2019_4_7_f61_2</v>
      </c>
      <c r="B2633" s="23" t="s">
        <v>730</v>
      </c>
      <c r="C2633" s="23">
        <v>7</v>
      </c>
      <c r="D2633" s="23" t="s">
        <v>111</v>
      </c>
      <c r="E2633" s="23">
        <v>3.151129491217E-4</v>
      </c>
      <c r="F2633" s="23">
        <v>1.1497612250492071E-2</v>
      </c>
      <c r="G2633" s="23">
        <v>2.3517864997846031E-2</v>
      </c>
      <c r="H2633" s="23">
        <v>1.5346287306606801E-3</v>
      </c>
      <c r="I2633" s="23">
        <v>0</v>
      </c>
      <c r="J2633" s="23">
        <v>61.341644725000009</v>
      </c>
      <c r="K2633" s="23">
        <v>-28.734969508059493</v>
      </c>
      <c r="L2633" s="23"/>
    </row>
    <row r="2634" spans="1:12" x14ac:dyDescent="0.2">
      <c r="A2634" s="103" t="str">
        <f t="shared" si="110"/>
        <v>2019_4_7_f9_1</v>
      </c>
      <c r="B2634" s="23" t="s">
        <v>730</v>
      </c>
      <c r="C2634" s="23">
        <v>7</v>
      </c>
      <c r="D2634" s="23" t="s">
        <v>4</v>
      </c>
      <c r="E2634" s="23">
        <v>0</v>
      </c>
      <c r="F2634" s="23">
        <v>6.8053523080824505E-2</v>
      </c>
      <c r="G2634" s="23">
        <v>0.14296300556081756</v>
      </c>
      <c r="H2634" s="23">
        <v>7.2504443296171839E-2</v>
      </c>
      <c r="I2634" s="23">
        <v>9.8395523873202992E-4</v>
      </c>
      <c r="J2634" s="23">
        <v>61.584635411000001</v>
      </c>
      <c r="K2634" s="23">
        <v>2.2561404319118408</v>
      </c>
      <c r="L2634" s="23"/>
    </row>
    <row r="2635" spans="1:12" x14ac:dyDescent="0.2">
      <c r="A2635" s="103" t="str">
        <f t="shared" si="110"/>
        <v>2019_4_7_f9_2</v>
      </c>
      <c r="B2635" s="23" t="s">
        <v>730</v>
      </c>
      <c r="C2635" s="23">
        <v>7</v>
      </c>
      <c r="D2635" s="23" t="s">
        <v>5</v>
      </c>
      <c r="E2635" s="23">
        <v>0</v>
      </c>
      <c r="F2635" s="23">
        <v>0.10642444120743871</v>
      </c>
      <c r="G2635" s="23">
        <v>0.2692876711969886</v>
      </c>
      <c r="H2635" s="23">
        <v>9.5172066037501599E-2</v>
      </c>
      <c r="I2635" s="23">
        <v>0</v>
      </c>
      <c r="J2635" s="23">
        <v>66.098654038999996</v>
      </c>
      <c r="K2635" s="23">
        <v>-2.3896269369612715</v>
      </c>
      <c r="L2635" s="23"/>
    </row>
    <row r="2636" spans="1:12" x14ac:dyDescent="0.2">
      <c r="A2636" s="103" t="str">
        <f t="shared" si="110"/>
        <v>2019_4_7_f9_3</v>
      </c>
      <c r="B2636" s="23" t="s">
        <v>730</v>
      </c>
      <c r="C2636" s="23">
        <v>7</v>
      </c>
      <c r="D2636" s="23" t="s">
        <v>6</v>
      </c>
      <c r="E2636" s="23">
        <v>0</v>
      </c>
      <c r="F2636" s="23">
        <v>1.7637253920263048E-2</v>
      </c>
      <c r="G2636" s="23">
        <v>6.7672799700773792E-2</v>
      </c>
      <c r="H2636" s="23">
        <v>3.9977695749886057E-2</v>
      </c>
      <c r="I2636" s="23">
        <v>1.79035619116011E-3</v>
      </c>
      <c r="J2636" s="23">
        <v>63.09865403900001</v>
      </c>
      <c r="K2636" s="23">
        <v>20.397812901987006</v>
      </c>
      <c r="L2636" s="23"/>
    </row>
    <row r="2637" spans="1:12" x14ac:dyDescent="0.2">
      <c r="A2637" s="103" t="str">
        <f t="shared" si="110"/>
        <v>2019_4_7_f9_4</v>
      </c>
      <c r="B2637" s="23" t="s">
        <v>730</v>
      </c>
      <c r="C2637" s="23">
        <v>7</v>
      </c>
      <c r="D2637" s="23" t="s">
        <v>7</v>
      </c>
      <c r="E2637" s="23">
        <v>0</v>
      </c>
      <c r="F2637" s="23">
        <v>1.0476967463846701E-2</v>
      </c>
      <c r="G2637" s="23">
        <v>2.1816242783785789E-2</v>
      </c>
      <c r="H2637" s="23">
        <v>4.2749091149960998E-3</v>
      </c>
      <c r="I2637" s="23">
        <v>1.025618199948E-4</v>
      </c>
      <c r="J2637" s="23">
        <v>58.593981162999981</v>
      </c>
      <c r="K2637" s="23">
        <v>-16.353485987881463</v>
      </c>
      <c r="L2637" s="23"/>
    </row>
    <row r="2638" spans="1:12" x14ac:dyDescent="0.2">
      <c r="A2638" s="103" t="str">
        <f t="shared" si="110"/>
        <v>2019_4_7_InEI</v>
      </c>
      <c r="B2638" s="23" t="s">
        <v>730</v>
      </c>
      <c r="C2638" s="23">
        <v>7</v>
      </c>
      <c r="D2638" s="23" t="s">
        <v>107</v>
      </c>
      <c r="E2638" s="23">
        <v>0</v>
      </c>
      <c r="F2638" s="23">
        <v>2.7757689513389101E-3</v>
      </c>
      <c r="G2638" s="23">
        <v>3.8593602199351001E-3</v>
      </c>
      <c r="H2638" s="23">
        <v>1.4991713373128401E-3</v>
      </c>
      <c r="I2638" s="23">
        <v>1.09730075002E-5</v>
      </c>
      <c r="J2638" s="23">
        <v>64.474019639824022</v>
      </c>
      <c r="K2638" s="23">
        <v>-15.403431162228248</v>
      </c>
      <c r="L2638" s="23"/>
    </row>
    <row r="2639" spans="1:12" x14ac:dyDescent="0.2">
      <c r="A2639" s="103" t="str">
        <f t="shared" si="110"/>
        <v>2019_4_7_InIN</v>
      </c>
      <c r="B2639" s="23" t="s">
        <v>730</v>
      </c>
      <c r="C2639" s="23">
        <v>7</v>
      </c>
      <c r="D2639" s="23" t="s">
        <v>113</v>
      </c>
      <c r="E2639" s="23">
        <v>0</v>
      </c>
      <c r="F2639" s="23">
        <v>8.0176087470310007E-5</v>
      </c>
      <c r="G2639" s="23">
        <v>3.2288553805673E-4</v>
      </c>
      <c r="H2639" s="23">
        <v>1.2877057250087001E-4</v>
      </c>
      <c r="I2639" s="23">
        <v>6.5453901477400002E-6</v>
      </c>
      <c r="J2639" s="23">
        <v>62.242622461436362</v>
      </c>
      <c r="K2639" s="23">
        <v>11.457621320207354</v>
      </c>
      <c r="L2639" s="23"/>
    </row>
    <row r="2640" spans="1:12" x14ac:dyDescent="0.2">
      <c r="A2640" s="103" t="str">
        <f t="shared" si="110"/>
        <v>2019_4_7_lagE</v>
      </c>
      <c r="B2640" s="23" t="s">
        <v>730</v>
      </c>
      <c r="C2640" s="23">
        <v>7</v>
      </c>
      <c r="D2640" s="23" t="s">
        <v>226</v>
      </c>
      <c r="E2640" s="23">
        <v>0</v>
      </c>
      <c r="F2640" s="23">
        <v>1.92748539568749E-3</v>
      </c>
      <c r="G2640" s="23">
        <v>4.0423560780793602E-3</v>
      </c>
      <c r="H2640" s="23">
        <v>2.2092217328983899E-3</v>
      </c>
      <c r="I2640" s="23">
        <v>3.1719690556463999E-4</v>
      </c>
      <c r="J2640" s="23">
        <v>66.682356516288095</v>
      </c>
      <c r="K2640" s="23">
        <v>10.782746011053367</v>
      </c>
      <c r="L2640" s="23"/>
    </row>
    <row r="2641" spans="1:12" x14ac:dyDescent="0.2">
      <c r="A2641" s="103" t="str">
        <f t="shared" si="110"/>
        <v>2019_4_7_lagI</v>
      </c>
      <c r="B2641" s="23" t="s">
        <v>730</v>
      </c>
      <c r="C2641" s="23">
        <v>7</v>
      </c>
      <c r="D2641" s="23" t="s">
        <v>227</v>
      </c>
      <c r="E2641" s="23">
        <v>0</v>
      </c>
      <c r="F2641" s="23">
        <v>7.8939407563049998E-5</v>
      </c>
      <c r="G2641" s="23">
        <v>2.5871019972837999E-4</v>
      </c>
      <c r="H2641" s="23">
        <v>1.7668300318749E-4</v>
      </c>
      <c r="I2641" s="23">
        <v>2.5038165488570001E-5</v>
      </c>
      <c r="J2641" s="23">
        <v>62.360382556610034</v>
      </c>
      <c r="K2641" s="23">
        <v>27.405994760549518</v>
      </c>
      <c r="L2641" s="23"/>
    </row>
    <row r="2642" spans="1:12" x14ac:dyDescent="0.2">
      <c r="A2642" s="103" t="str">
        <f t="shared" si="110"/>
        <v>2019_4_8_f12_3</v>
      </c>
      <c r="B2642" s="23" t="s">
        <v>730</v>
      </c>
      <c r="C2642" s="23">
        <v>8</v>
      </c>
      <c r="D2642" s="23" t="s">
        <v>3</v>
      </c>
      <c r="E2642" s="23">
        <v>2.240289316450236E-2</v>
      </c>
      <c r="F2642" s="23">
        <v>0.22680785738239609</v>
      </c>
      <c r="G2642" s="23">
        <v>9.2981281870879937E-2</v>
      </c>
      <c r="H2642" s="23">
        <v>2.0351316471818402E-3</v>
      </c>
      <c r="I2642" s="23">
        <v>0</v>
      </c>
      <c r="J2642" s="23">
        <v>34.82616807199998</v>
      </c>
      <c r="K2642" s="23">
        <v>-78.314130959561908</v>
      </c>
      <c r="L2642" s="23"/>
    </row>
    <row r="2643" spans="1:12" x14ac:dyDescent="0.2">
      <c r="A2643" s="103" t="str">
        <f t="shared" si="110"/>
        <v>2019_4_8_f4_1</v>
      </c>
      <c r="B2643" s="23" t="s">
        <v>730</v>
      </c>
      <c r="C2643" s="23">
        <v>8</v>
      </c>
      <c r="D2643" s="23" t="s">
        <v>43</v>
      </c>
      <c r="E2643" s="23">
        <v>3.3396847393036548E-2</v>
      </c>
      <c r="F2643" s="23">
        <v>5.9181267501264491E-2</v>
      </c>
      <c r="G2643" s="23">
        <v>0.55892854319840612</v>
      </c>
      <c r="H2643" s="23">
        <v>0.11431632134010025</v>
      </c>
      <c r="I2643" s="23">
        <v>2.0388174196431701E-3</v>
      </c>
      <c r="J2643" s="23">
        <v>37.601869015999981</v>
      </c>
      <c r="K2643" s="23">
        <v>-0.98728783474140536</v>
      </c>
      <c r="L2643" s="23"/>
    </row>
    <row r="2644" spans="1:12" x14ac:dyDescent="0.2">
      <c r="A2644" s="103" t="str">
        <f t="shared" si="110"/>
        <v>2019_4_8_f4_2</v>
      </c>
      <c r="B2644" s="23" t="s">
        <v>730</v>
      </c>
      <c r="C2644" s="23">
        <v>8</v>
      </c>
      <c r="D2644" s="23" t="s">
        <v>44</v>
      </c>
      <c r="E2644" s="23">
        <v>1.249293428958948E-2</v>
      </c>
      <c r="F2644" s="23">
        <v>0.23096904090817053</v>
      </c>
      <c r="G2644" s="23">
        <v>0.27792474522838001</v>
      </c>
      <c r="H2644" s="23">
        <v>7.3682515166074047E-2</v>
      </c>
      <c r="I2644" s="23">
        <v>2.9010510790506941E-2</v>
      </c>
      <c r="J2644" s="23">
        <v>38.938317599999991</v>
      </c>
      <c r="K2644" s="23">
        <v>-19.909534552346074</v>
      </c>
      <c r="L2644" s="23"/>
    </row>
    <row r="2645" spans="1:12" x14ac:dyDescent="0.2">
      <c r="A2645" s="103" t="str">
        <f t="shared" si="110"/>
        <v>2019_4_8_f4_3</v>
      </c>
      <c r="B2645" s="23" t="s">
        <v>730</v>
      </c>
      <c r="C2645" s="23">
        <v>8</v>
      </c>
      <c r="D2645" s="23" t="s">
        <v>100</v>
      </c>
      <c r="E2645" s="23">
        <v>0</v>
      </c>
      <c r="F2645" s="23">
        <v>5.4896647794026442E-2</v>
      </c>
      <c r="G2645" s="23">
        <v>0.17652197496609301</v>
      </c>
      <c r="H2645" s="23">
        <v>8.0104342858532795E-2</v>
      </c>
      <c r="I2645" s="23">
        <v>5.4270177258182398E-3</v>
      </c>
      <c r="J2645" s="23">
        <v>32.788784895999996</v>
      </c>
      <c r="K2645" s="23">
        <v>11.37773541920332</v>
      </c>
      <c r="L2645" s="23"/>
    </row>
    <row r="2646" spans="1:12" x14ac:dyDescent="0.2">
      <c r="A2646" s="103" t="str">
        <f t="shared" si="110"/>
        <v>2019_4_8_f4_4</v>
      </c>
      <c r="B2646" s="23" t="s">
        <v>730</v>
      </c>
      <c r="C2646" s="23">
        <v>8</v>
      </c>
      <c r="D2646" s="23" t="s">
        <v>102</v>
      </c>
      <c r="E2646" s="23">
        <v>0</v>
      </c>
      <c r="F2646" s="23">
        <v>0.11585890396657626</v>
      </c>
      <c r="G2646" s="23">
        <v>0.16606022652490049</v>
      </c>
      <c r="H2646" s="23">
        <v>9.0386291583912006E-3</v>
      </c>
      <c r="I2646" s="23">
        <v>0</v>
      </c>
      <c r="J2646" s="23">
        <v>31.601869015999991</v>
      </c>
      <c r="K2646" s="23">
        <v>-36.713327369832029</v>
      </c>
      <c r="L2646" s="23"/>
    </row>
    <row r="2647" spans="1:12" x14ac:dyDescent="0.2">
      <c r="A2647" s="103" t="str">
        <f t="shared" si="110"/>
        <v>2019_4_8_f60_1</v>
      </c>
      <c r="B2647" s="23" t="s">
        <v>730</v>
      </c>
      <c r="C2647" s="23">
        <v>8</v>
      </c>
      <c r="D2647" s="23" t="s">
        <v>109</v>
      </c>
      <c r="E2647" s="23">
        <v>2.240289316450236E-2</v>
      </c>
      <c r="F2647" s="23">
        <v>0.20033478786167433</v>
      </c>
      <c r="G2647" s="23">
        <v>0.12201471023392443</v>
      </c>
      <c r="H2647" s="23">
        <v>2.255604318508888E-2</v>
      </c>
      <c r="I2647" s="23">
        <v>0</v>
      </c>
      <c r="J2647" s="23">
        <v>35.900934423999999</v>
      </c>
      <c r="K2647" s="23">
        <v>-60.598807468660063</v>
      </c>
      <c r="L2647" s="23"/>
    </row>
    <row r="2648" spans="1:12" x14ac:dyDescent="0.2">
      <c r="A2648" s="103" t="str">
        <f t="shared" si="110"/>
        <v>2019_4_8_f61_1</v>
      </c>
      <c r="B2648" s="23" t="s">
        <v>730</v>
      </c>
      <c r="C2648" s="23">
        <v>8</v>
      </c>
      <c r="D2648" s="23" t="s">
        <v>110</v>
      </c>
      <c r="E2648" s="23">
        <v>6.9815621128235597E-3</v>
      </c>
      <c r="F2648" s="23">
        <v>0.12961825782419126</v>
      </c>
      <c r="G2648" s="23">
        <v>0.14472754074037203</v>
      </c>
      <c r="H2648" s="23">
        <v>7.15277599272106E-3</v>
      </c>
      <c r="I2648" s="23">
        <v>0</v>
      </c>
      <c r="J2648" s="23">
        <v>30.676635367999992</v>
      </c>
      <c r="K2648" s="23">
        <v>-47.292200992379087</v>
      </c>
      <c r="L2648" s="23"/>
    </row>
    <row r="2649" spans="1:12" x14ac:dyDescent="0.2">
      <c r="A2649" s="103" t="str">
        <f t="shared" si="110"/>
        <v>2019_4_8_f61_2</v>
      </c>
      <c r="B2649" s="23" t="s">
        <v>730</v>
      </c>
      <c r="C2649" s="23">
        <v>8</v>
      </c>
      <c r="D2649" s="23" t="s">
        <v>111</v>
      </c>
      <c r="E2649" s="23">
        <v>7.6049158478850203E-3</v>
      </c>
      <c r="F2649" s="23">
        <v>0.16502593157039391</v>
      </c>
      <c r="G2649" s="23">
        <v>0.11210916684146029</v>
      </c>
      <c r="H2649" s="23">
        <v>6.5294222576596003E-3</v>
      </c>
      <c r="I2649" s="23">
        <v>0</v>
      </c>
      <c r="J2649" s="23">
        <v>31.639252192000001</v>
      </c>
      <c r="K2649" s="23">
        <v>-59.637682238633396</v>
      </c>
      <c r="L2649" s="23"/>
    </row>
    <row r="2650" spans="1:12" x14ac:dyDescent="0.2">
      <c r="A2650" s="103" t="str">
        <f t="shared" si="110"/>
        <v>2019_4_8_f9_1</v>
      </c>
      <c r="B2650" s="23" t="s">
        <v>730</v>
      </c>
      <c r="C2650" s="23">
        <v>8</v>
      </c>
      <c r="D2650" s="23" t="s">
        <v>4</v>
      </c>
      <c r="E2650" s="23">
        <v>0</v>
      </c>
      <c r="F2650" s="23">
        <v>0.14590454089201452</v>
      </c>
      <c r="G2650" s="23">
        <v>0.42810463019795558</v>
      </c>
      <c r="H2650" s="23">
        <v>0.15841696094980082</v>
      </c>
      <c r="I2650" s="23">
        <v>6.7960580654772001E-4</v>
      </c>
      <c r="J2650" s="23">
        <v>36.52710266399999</v>
      </c>
      <c r="K2650" s="23">
        <v>1.8921733871069035</v>
      </c>
      <c r="L2650" s="23"/>
    </row>
    <row r="2651" spans="1:12" x14ac:dyDescent="0.2">
      <c r="A2651" s="103" t="str">
        <f t="shared" si="110"/>
        <v>2019_4_8_f9_2</v>
      </c>
      <c r="B2651" s="23" t="s">
        <v>730</v>
      </c>
      <c r="C2651" s="23">
        <v>8</v>
      </c>
      <c r="D2651" s="23" t="s">
        <v>5</v>
      </c>
      <c r="E2651" s="23">
        <v>0</v>
      </c>
      <c r="F2651" s="23">
        <v>0.28147642151334618</v>
      </c>
      <c r="G2651" s="23">
        <v>0.21359389874014528</v>
      </c>
      <c r="H2651" s="23">
        <v>0.11383894214857658</v>
      </c>
      <c r="I2651" s="23">
        <v>0</v>
      </c>
      <c r="J2651" s="23">
        <v>37.751401720000011</v>
      </c>
      <c r="K2651" s="23">
        <v>-27.530781631315886</v>
      </c>
      <c r="L2651" s="23"/>
    </row>
    <row r="2652" spans="1:12" x14ac:dyDescent="0.2">
      <c r="A2652" s="103" t="str">
        <f t="shared" si="110"/>
        <v>2019_4_8_f9_3</v>
      </c>
      <c r="B2652" s="23" t="s">
        <v>730</v>
      </c>
      <c r="C2652" s="23">
        <v>8</v>
      </c>
      <c r="D2652" s="23" t="s">
        <v>6</v>
      </c>
      <c r="E2652" s="23">
        <v>0</v>
      </c>
      <c r="F2652" s="23">
        <v>9.5209730814844309E-2</v>
      </c>
      <c r="G2652" s="23">
        <v>0.16117864021830761</v>
      </c>
      <c r="H2652" s="23">
        <v>5.8865669272000432E-2</v>
      </c>
      <c r="I2652" s="23">
        <v>1.35675443145456E-3</v>
      </c>
      <c r="J2652" s="23">
        <v>32.751401720000004</v>
      </c>
      <c r="K2652" s="23">
        <v>-10.62204866006306</v>
      </c>
      <c r="L2652" s="23"/>
    </row>
    <row r="2653" spans="1:12" x14ac:dyDescent="0.2">
      <c r="A2653" s="103" t="str">
        <f t="shared" si="110"/>
        <v>2019_4_8_f9_4</v>
      </c>
      <c r="B2653" s="23" t="s">
        <v>730</v>
      </c>
      <c r="C2653" s="23">
        <v>8</v>
      </c>
      <c r="D2653" s="23" t="s">
        <v>7</v>
      </c>
      <c r="E2653" s="23">
        <v>0</v>
      </c>
      <c r="F2653" s="23">
        <v>0.15468044595357816</v>
      </c>
      <c r="G2653" s="23">
        <v>0.13066713008073683</v>
      </c>
      <c r="H2653" s="23">
        <v>5.9218604830838899E-3</v>
      </c>
      <c r="I2653" s="23">
        <v>3.1167686753073002E-4</v>
      </c>
      <c r="J2653" s="23">
        <v>31.676635367999999</v>
      </c>
      <c r="K2653" s="23">
        <v>-50.80412445639876</v>
      </c>
      <c r="L2653" s="23"/>
    </row>
    <row r="2654" spans="1:12" x14ac:dyDescent="0.2">
      <c r="A2654" s="103" t="str">
        <f t="shared" si="110"/>
        <v>2019_4_8_InEI</v>
      </c>
      <c r="B2654" s="23" t="s">
        <v>730</v>
      </c>
      <c r="C2654" s="23">
        <v>8</v>
      </c>
      <c r="D2654" s="23" t="s">
        <v>107</v>
      </c>
      <c r="E2654" s="23">
        <v>0</v>
      </c>
      <c r="F2654" s="23">
        <v>1.021086146497388E-2</v>
      </c>
      <c r="G2654" s="23">
        <v>1.47987415248089E-2</v>
      </c>
      <c r="H2654" s="23">
        <v>6.81591615165334E-3</v>
      </c>
      <c r="I2654" s="23">
        <v>1.518377570819E-5</v>
      </c>
      <c r="J2654" s="23">
        <v>37.093051278324538</v>
      </c>
      <c r="K2654" s="23">
        <v>-10.566907931208229</v>
      </c>
      <c r="L2654" s="23"/>
    </row>
    <row r="2655" spans="1:12" x14ac:dyDescent="0.2">
      <c r="A2655" s="103" t="str">
        <f t="shared" si="110"/>
        <v>2019_4_8_InIN</v>
      </c>
      <c r="B2655" s="23" t="s">
        <v>730</v>
      </c>
      <c r="C2655" s="23">
        <v>8</v>
      </c>
      <c r="D2655" s="23" t="s">
        <v>113</v>
      </c>
      <c r="E2655" s="23">
        <v>0</v>
      </c>
      <c r="F2655" s="23">
        <v>4.3840412915648504E-3</v>
      </c>
      <c r="G2655" s="23">
        <v>4.6142384129183502E-3</v>
      </c>
      <c r="H2655" s="23">
        <v>1.14723650705066E-3</v>
      </c>
      <c r="I2655" s="23">
        <v>2.579085250378E-5</v>
      </c>
      <c r="J2655" s="23">
        <v>32.197240214719251</v>
      </c>
      <c r="K2655" s="23">
        <v>-31.315769541247334</v>
      </c>
      <c r="L2655" s="23"/>
    </row>
    <row r="2656" spans="1:12" x14ac:dyDescent="0.2">
      <c r="A2656" s="103" t="str">
        <f t="shared" si="110"/>
        <v>2019_4_8_lagE</v>
      </c>
      <c r="B2656" s="23" t="s">
        <v>730</v>
      </c>
      <c r="C2656" s="23">
        <v>8</v>
      </c>
      <c r="D2656" s="23" t="s">
        <v>226</v>
      </c>
      <c r="E2656" s="23">
        <v>1.2706879123110201E-3</v>
      </c>
      <c r="F2656" s="23">
        <v>7.3901650542819502E-3</v>
      </c>
      <c r="G2656" s="23">
        <v>1.946985711134111E-2</v>
      </c>
      <c r="H2656" s="23">
        <v>4.1309908210534702E-3</v>
      </c>
      <c r="I2656" s="23">
        <v>9.3805037063391999E-4</v>
      </c>
      <c r="J2656" s="23">
        <v>38.088993937303869</v>
      </c>
      <c r="K2656" s="23">
        <v>-11.820719031029723</v>
      </c>
      <c r="L2656" s="23"/>
    </row>
    <row r="2657" spans="1:12" x14ac:dyDescent="0.2">
      <c r="A2657" s="103" t="str">
        <f t="shared" si="110"/>
        <v>2019_4_8_lagI</v>
      </c>
      <c r="B2657" s="23" t="s">
        <v>730</v>
      </c>
      <c r="C2657" s="23">
        <v>8</v>
      </c>
      <c r="D2657" s="23" t="s">
        <v>227</v>
      </c>
      <c r="E2657" s="23">
        <v>0</v>
      </c>
      <c r="F2657" s="23">
        <v>3.2572745333232702E-3</v>
      </c>
      <c r="G2657" s="23">
        <v>5.4420066475937704E-3</v>
      </c>
      <c r="H2657" s="23">
        <v>1.3839647349314899E-3</v>
      </c>
      <c r="I2657" s="23">
        <v>8.3381584414969997E-5</v>
      </c>
      <c r="J2657" s="23">
        <v>32.181779870364565</v>
      </c>
      <c r="K2657" s="23">
        <v>-16.785769219120262</v>
      </c>
      <c r="L2657" s="23"/>
    </row>
    <row r="2658" spans="1:12" x14ac:dyDescent="0.2">
      <c r="A2658" s="103" t="str">
        <f t="shared" si="110"/>
        <v>2020_2_1_f12_3</v>
      </c>
      <c r="B2658" s="23" t="s">
        <v>732</v>
      </c>
      <c r="C2658" s="23">
        <v>1</v>
      </c>
      <c r="D2658" s="23" t="s">
        <v>3</v>
      </c>
      <c r="E2658" s="23">
        <v>0</v>
      </c>
      <c r="F2658" s="23">
        <v>0.33273017760482443</v>
      </c>
      <c r="G2658" s="23">
        <v>0.46176299960878731</v>
      </c>
      <c r="H2658" s="23">
        <v>5.3864843675054959E-2</v>
      </c>
      <c r="I2658" s="23">
        <v>0</v>
      </c>
      <c r="J2658" s="23">
        <v>47.428219622000007</v>
      </c>
      <c r="K2658" s="23">
        <v>-32.871184931764333</v>
      </c>
      <c r="L2658" s="23"/>
    </row>
    <row r="2659" spans="1:12" x14ac:dyDescent="0.2">
      <c r="A2659" s="103" t="str">
        <f t="shared" si="110"/>
        <v>2020_2_1_f4_1</v>
      </c>
      <c r="B2659" s="23" t="s">
        <v>732</v>
      </c>
      <c r="C2659" s="23">
        <v>1</v>
      </c>
      <c r="D2659" s="23" t="s">
        <v>43</v>
      </c>
      <c r="E2659" s="23">
        <v>0</v>
      </c>
      <c r="F2659" s="23">
        <v>0.13918911874450024</v>
      </c>
      <c r="G2659" s="23">
        <v>0.48409358594976637</v>
      </c>
      <c r="H2659" s="23">
        <v>0.30367436349766153</v>
      </c>
      <c r="I2659" s="23">
        <v>4.4359032674172877E-2</v>
      </c>
      <c r="J2659" s="23">
        <v>46.527481325000011</v>
      </c>
      <c r="K2659" s="23">
        <v>26.068064750057296</v>
      </c>
      <c r="L2659" s="23"/>
    </row>
    <row r="2660" spans="1:12" x14ac:dyDescent="0.2">
      <c r="A2660" s="103" t="str">
        <f t="shared" si="110"/>
        <v>2020_2_1_f4_2</v>
      </c>
      <c r="B2660" s="23" t="s">
        <v>732</v>
      </c>
      <c r="C2660" s="23">
        <v>1</v>
      </c>
      <c r="D2660" s="23" t="s">
        <v>44</v>
      </c>
      <c r="E2660" s="23">
        <v>1.6297071994388363E-3</v>
      </c>
      <c r="F2660" s="23">
        <v>2.2453744154959761E-2</v>
      </c>
      <c r="G2660" s="23">
        <v>0.62185106333463325</v>
      </c>
      <c r="H2660" s="23">
        <v>0.31585581104142635</v>
      </c>
      <c r="I2660" s="23">
        <v>2.7748508904671561E-2</v>
      </c>
      <c r="J2660" s="23">
        <v>47.952009615000009</v>
      </c>
      <c r="K2660" s="23">
        <v>34.929368934204483</v>
      </c>
      <c r="L2660" s="23"/>
    </row>
    <row r="2661" spans="1:12" x14ac:dyDescent="0.2">
      <c r="A2661" s="103" t="str">
        <f t="shared" si="110"/>
        <v>2020_2_1_f4_3</v>
      </c>
      <c r="B2661" s="23" t="s">
        <v>732</v>
      </c>
      <c r="C2661" s="23">
        <v>1</v>
      </c>
      <c r="D2661" s="23" t="s">
        <v>100</v>
      </c>
      <c r="E2661" s="23">
        <v>0</v>
      </c>
      <c r="F2661" s="23">
        <v>0</v>
      </c>
      <c r="G2661" s="23">
        <v>0.29834262846843951</v>
      </c>
      <c r="H2661" s="23">
        <v>0.5130749521632465</v>
      </c>
      <c r="I2661" s="23">
        <v>2.5774037922110412E-2</v>
      </c>
      <c r="J2661" s="23">
        <v>46.343313963999996</v>
      </c>
      <c r="K2661" s="23">
        <v>67.442508440639116</v>
      </c>
      <c r="L2661" s="23"/>
    </row>
    <row r="2662" spans="1:12" x14ac:dyDescent="0.2">
      <c r="A2662" s="103" t="str">
        <f t="shared" si="110"/>
        <v>2020_2_1_f4_4</v>
      </c>
      <c r="B2662" s="23" t="s">
        <v>732</v>
      </c>
      <c r="C2662" s="23">
        <v>1</v>
      </c>
      <c r="D2662" s="23" t="s">
        <v>102</v>
      </c>
      <c r="E2662" s="23">
        <v>0</v>
      </c>
      <c r="F2662" s="23">
        <v>0.39261236764158636</v>
      </c>
      <c r="G2662" s="23">
        <v>0.67481047524611015</v>
      </c>
      <c r="H2662" s="23">
        <v>0.13509321909715158</v>
      </c>
      <c r="I2662" s="23">
        <v>3.5602897405578047E-3</v>
      </c>
      <c r="J2662" s="23">
        <v>45.088596990000006</v>
      </c>
      <c r="K2662" s="23">
        <v>-20.761419350035379</v>
      </c>
      <c r="L2662" s="23"/>
    </row>
    <row r="2663" spans="1:12" x14ac:dyDescent="0.2">
      <c r="A2663" s="103" t="str">
        <f t="shared" si="110"/>
        <v>2020_2_1_f60_1</v>
      </c>
      <c r="B2663" s="23" t="s">
        <v>732</v>
      </c>
      <c r="C2663" s="23">
        <v>1</v>
      </c>
      <c r="D2663" s="23" t="s">
        <v>109</v>
      </c>
      <c r="E2663" s="23">
        <v>0</v>
      </c>
      <c r="F2663" s="23">
        <v>0.2770532901894025</v>
      </c>
      <c r="G2663" s="23">
        <v>0.39175422456351039</v>
      </c>
      <c r="H2663" s="23">
        <v>0.1795505061357538</v>
      </c>
      <c r="I2663" s="23">
        <v>0</v>
      </c>
      <c r="J2663" s="23">
        <v>47.428219622</v>
      </c>
      <c r="K2663" s="23">
        <v>-11.493117487297781</v>
      </c>
      <c r="L2663" s="23"/>
    </row>
    <row r="2664" spans="1:12" x14ac:dyDescent="0.2">
      <c r="A2664" s="103" t="str">
        <f t="shared" si="110"/>
        <v>2020_2_1_f61_1</v>
      </c>
      <c r="B2664" s="23" t="s">
        <v>732</v>
      </c>
      <c r="C2664" s="23">
        <v>1</v>
      </c>
      <c r="D2664" s="23" t="s">
        <v>110</v>
      </c>
      <c r="E2664" s="23">
        <v>0.13039124562350057</v>
      </c>
      <c r="F2664" s="23">
        <v>0.66640429263178225</v>
      </c>
      <c r="G2664" s="23">
        <v>0.43800600534890632</v>
      </c>
      <c r="H2664" s="23">
        <v>5.7953606353474213E-2</v>
      </c>
      <c r="I2664" s="23">
        <v>0</v>
      </c>
      <c r="J2664" s="23">
        <v>47.088596990000013</v>
      </c>
      <c r="K2664" s="23">
        <v>-67.238809882426366</v>
      </c>
      <c r="L2664" s="23"/>
    </row>
    <row r="2665" spans="1:12" x14ac:dyDescent="0.2">
      <c r="A2665" s="103" t="str">
        <f t="shared" si="110"/>
        <v>2020_2_1_f61_2</v>
      </c>
      <c r="B2665" s="23" t="s">
        <v>732</v>
      </c>
      <c r="C2665" s="23">
        <v>1</v>
      </c>
      <c r="D2665" s="23" t="s">
        <v>111</v>
      </c>
      <c r="E2665" s="23">
        <v>0.26790307072811681</v>
      </c>
      <c r="F2665" s="23">
        <v>0.93525145239391683</v>
      </c>
      <c r="G2665" s="23">
        <v>9.1380771705908567E-2</v>
      </c>
      <c r="H2665" s="23">
        <v>0</v>
      </c>
      <c r="I2665" s="23">
        <v>0</v>
      </c>
      <c r="J2665" s="23">
        <v>47.173502648000024</v>
      </c>
      <c r="K2665" s="23">
        <v>-113.63595876662984</v>
      </c>
      <c r="L2665" s="23"/>
    </row>
    <row r="2666" spans="1:12" x14ac:dyDescent="0.2">
      <c r="A2666" s="103" t="str">
        <f t="shared" si="110"/>
        <v>2020_2_1_f9_1</v>
      </c>
      <c r="B2666" s="23" t="s">
        <v>732</v>
      </c>
      <c r="C2666" s="23">
        <v>1</v>
      </c>
      <c r="D2666" s="23" t="s">
        <v>4</v>
      </c>
      <c r="E2666" s="23">
        <v>2.4419467284254287E-2</v>
      </c>
      <c r="F2666" s="23">
        <v>0.21599777084427504</v>
      </c>
      <c r="G2666" s="23">
        <v>0.55114160495548237</v>
      </c>
      <c r="H2666" s="23">
        <v>0.17806427586073101</v>
      </c>
      <c r="I2666" s="23">
        <v>0</v>
      </c>
      <c r="J2666" s="23">
        <v>46.442575667</v>
      </c>
      <c r="K2666" s="23">
        <v>-8.9490883474899494</v>
      </c>
      <c r="L2666" s="23"/>
    </row>
    <row r="2667" spans="1:12" x14ac:dyDescent="0.2">
      <c r="A2667" s="103" t="str">
        <f t="shared" si="110"/>
        <v>2020_2_1_f9_2</v>
      </c>
      <c r="B2667" s="23" t="s">
        <v>732</v>
      </c>
      <c r="C2667" s="23">
        <v>1</v>
      </c>
      <c r="D2667" s="23" t="s">
        <v>5</v>
      </c>
      <c r="E2667" s="23">
        <v>0</v>
      </c>
      <c r="F2667" s="23">
        <v>0.28942172902537516</v>
      </c>
      <c r="G2667" s="23">
        <v>0.54452474998673928</v>
      </c>
      <c r="H2667" s="23">
        <v>0.15243632780175698</v>
      </c>
      <c r="I2667" s="23">
        <v>0</v>
      </c>
      <c r="J2667" s="23">
        <v>46.867103956999998</v>
      </c>
      <c r="K2667" s="23">
        <v>-13.887650948225325</v>
      </c>
      <c r="L2667" s="23"/>
    </row>
    <row r="2668" spans="1:12" x14ac:dyDescent="0.2">
      <c r="A2668" s="103" t="str">
        <f t="shared" si="110"/>
        <v>2020_2_1_f9_3</v>
      </c>
      <c r="B2668" s="23" t="s">
        <v>732</v>
      </c>
      <c r="C2668" s="23">
        <v>1</v>
      </c>
      <c r="D2668" s="23" t="s">
        <v>6</v>
      </c>
      <c r="E2668" s="23">
        <v>0</v>
      </c>
      <c r="F2668" s="23">
        <v>5.3864843675054959E-2</v>
      </c>
      <c r="G2668" s="23">
        <v>0.48825307308402743</v>
      </c>
      <c r="H2668" s="23">
        <v>0.2937705201229765</v>
      </c>
      <c r="I2668" s="23">
        <v>1.3031816717375714E-3</v>
      </c>
      <c r="J2668" s="23">
        <v>46.343313963999989</v>
      </c>
      <c r="K2668" s="23">
        <v>28.967327720065235</v>
      </c>
      <c r="L2668" s="23"/>
    </row>
    <row r="2669" spans="1:12" x14ac:dyDescent="0.2">
      <c r="A2669" s="103" t="str">
        <f t="shared" si="110"/>
        <v>2020_2_1_f9_4</v>
      </c>
      <c r="B2669" s="23" t="s">
        <v>732</v>
      </c>
      <c r="C2669" s="23">
        <v>1</v>
      </c>
      <c r="D2669" s="23" t="s">
        <v>7</v>
      </c>
      <c r="E2669" s="23">
        <v>0.13217139049377946</v>
      </c>
      <c r="F2669" s="23">
        <v>0.8099057613309314</v>
      </c>
      <c r="G2669" s="23">
        <v>0.3172571388899989</v>
      </c>
      <c r="H2669" s="23">
        <v>2.274629613076095E-2</v>
      </c>
      <c r="I2669" s="23">
        <v>1.7801448702789023E-3</v>
      </c>
      <c r="J2669" s="23">
        <v>46.088596989999999</v>
      </c>
      <c r="K2669" s="23">
        <v>-81.624270495967551</v>
      </c>
      <c r="L2669" s="23"/>
    </row>
    <row r="2670" spans="1:12" x14ac:dyDescent="0.2">
      <c r="A2670" s="103" t="str">
        <f t="shared" si="110"/>
        <v>2020_2_1_InEI</v>
      </c>
      <c r="B2670" s="23" t="s">
        <v>732</v>
      </c>
      <c r="C2670" s="23">
        <v>1</v>
      </c>
      <c r="D2670" s="23" t="s">
        <v>107</v>
      </c>
      <c r="E2670" s="23">
        <v>4.8946667029580923E-4</v>
      </c>
      <c r="F2670" s="23">
        <v>1.1391508275504735E-2</v>
      </c>
      <c r="G2670" s="23">
        <v>2.4769024950563288E-2</v>
      </c>
      <c r="H2670" s="23">
        <v>7.632259164498425E-3</v>
      </c>
      <c r="I2670" s="23">
        <v>0</v>
      </c>
      <c r="J2670" s="23">
        <v>46.671575063535144</v>
      </c>
      <c r="K2670" s="23">
        <v>-10.699956488411519</v>
      </c>
      <c r="L2670" s="23"/>
    </row>
    <row r="2671" spans="1:12" x14ac:dyDescent="0.2">
      <c r="A2671" s="103" t="str">
        <f t="shared" si="110"/>
        <v>2020_2_1_InIN</v>
      </c>
      <c r="B2671" s="23" t="s">
        <v>732</v>
      </c>
      <c r="C2671" s="23">
        <v>1</v>
      </c>
      <c r="D2671" s="23" t="s">
        <v>113</v>
      </c>
      <c r="E2671" s="23">
        <v>6.3527242973941429E-3</v>
      </c>
      <c r="F2671" s="23">
        <v>4.0108882801634493E-2</v>
      </c>
      <c r="G2671" s="23">
        <v>3.3289257702889791E-2</v>
      </c>
      <c r="H2671" s="23">
        <v>1.1074715144337211E-2</v>
      </c>
      <c r="I2671" s="23">
        <v>1.1786634207092424E-4</v>
      </c>
      <c r="J2671" s="23">
        <v>46.239925063176813</v>
      </c>
      <c r="K2671" s="23">
        <v>-45.637025274322745</v>
      </c>
      <c r="L2671" s="23"/>
    </row>
    <row r="2672" spans="1:12" x14ac:dyDescent="0.2">
      <c r="A2672" s="103" t="str">
        <f t="shared" si="110"/>
        <v>2020_2_1_lagE</v>
      </c>
      <c r="B2672" s="23" t="s">
        <v>732</v>
      </c>
      <c r="C2672" s="23">
        <v>1</v>
      </c>
      <c r="D2672" s="23" t="s">
        <v>226</v>
      </c>
      <c r="E2672" s="23">
        <v>3.5258633470562335E-5</v>
      </c>
      <c r="F2672" s="23">
        <v>3.6666960542140574E-3</v>
      </c>
      <c r="G2672" s="23">
        <v>2.4792935268400096E-2</v>
      </c>
      <c r="H2672" s="23">
        <v>1.3951936628553326E-2</v>
      </c>
      <c r="I2672" s="23">
        <v>1.5619625693945708E-3</v>
      </c>
      <c r="J2672" s="23">
        <v>47.188972836068942</v>
      </c>
      <c r="K2672" s="23">
        <v>30.309055764977888</v>
      </c>
      <c r="L2672" s="23"/>
    </row>
    <row r="2673" spans="1:12" x14ac:dyDescent="0.2">
      <c r="A2673" s="103" t="str">
        <f t="shared" si="110"/>
        <v>2020_2_1_lagI</v>
      </c>
      <c r="B2673" s="23" t="s">
        <v>732</v>
      </c>
      <c r="C2673" s="23">
        <v>1</v>
      </c>
      <c r="D2673" s="23" t="s">
        <v>227</v>
      </c>
      <c r="E2673" s="23">
        <v>0</v>
      </c>
      <c r="F2673" s="23">
        <v>1.8344317385405276E-2</v>
      </c>
      <c r="G2673" s="23">
        <v>4.2580420487934922E-2</v>
      </c>
      <c r="H2673" s="23">
        <v>2.4770935119966295E-2</v>
      </c>
      <c r="I2673" s="23">
        <v>9.5568155673792659E-4</v>
      </c>
      <c r="J2673" s="23">
        <v>45.53509276468268</v>
      </c>
      <c r="K2673" s="23">
        <v>9.6224472096640721</v>
      </c>
      <c r="L2673" s="23"/>
    </row>
    <row r="2674" spans="1:12" x14ac:dyDescent="0.2">
      <c r="A2674" s="103" t="str">
        <f t="shared" si="110"/>
        <v>2020_2_2_f12_3</v>
      </c>
      <c r="B2674" s="23" t="s">
        <v>732</v>
      </c>
      <c r="C2674" s="23">
        <v>2</v>
      </c>
      <c r="D2674" s="23" t="s">
        <v>3</v>
      </c>
      <c r="E2674" s="23">
        <v>0</v>
      </c>
      <c r="F2674" s="23">
        <v>5.2907521073406946E-2</v>
      </c>
      <c r="G2674" s="23">
        <v>3.1515844945686128E-2</v>
      </c>
      <c r="H2674" s="23">
        <v>1.4567584676012928E-3</v>
      </c>
      <c r="I2674" s="23">
        <v>0</v>
      </c>
      <c r="J2674" s="23">
        <v>17.231550003000002</v>
      </c>
      <c r="K2674" s="23">
        <v>-59.909976741797863</v>
      </c>
      <c r="L2674" s="23"/>
    </row>
    <row r="2675" spans="1:12" x14ac:dyDescent="0.2">
      <c r="A2675" s="103" t="str">
        <f t="shared" si="110"/>
        <v>2020_2_2_f4_1</v>
      </c>
      <c r="B2675" s="23" t="s">
        <v>732</v>
      </c>
      <c r="C2675" s="23">
        <v>2</v>
      </c>
      <c r="D2675" s="23" t="s">
        <v>43</v>
      </c>
      <c r="E2675" s="23">
        <v>0</v>
      </c>
      <c r="F2675" s="23">
        <v>1.1714275087476183E-3</v>
      </c>
      <c r="G2675" s="23">
        <v>6.1012840648536293E-2</v>
      </c>
      <c r="H2675" s="23">
        <v>4.0368592218084115E-2</v>
      </c>
      <c r="I2675" s="23">
        <v>2.8042055763034812E-4</v>
      </c>
      <c r="J2675" s="23">
        <v>16.674536065999995</v>
      </c>
      <c r="K2675" s="23">
        <v>38.662586143197899</v>
      </c>
      <c r="L2675" s="23"/>
    </row>
    <row r="2676" spans="1:12" x14ac:dyDescent="0.2">
      <c r="A2676" s="103" t="str">
        <f t="shared" si="110"/>
        <v>2020_2_2_f4_2</v>
      </c>
      <c r="B2676" s="23" t="s">
        <v>732</v>
      </c>
      <c r="C2676" s="23">
        <v>2</v>
      </c>
      <c r="D2676" s="23" t="s">
        <v>44</v>
      </c>
      <c r="E2676" s="23">
        <v>2.4766711283219636E-4</v>
      </c>
      <c r="F2676" s="23">
        <v>4.8919203540742371E-3</v>
      </c>
      <c r="G2676" s="23">
        <v>7.3083126353768568E-2</v>
      </c>
      <c r="H2676" s="23">
        <v>2.2715281721736456E-2</v>
      </c>
      <c r="I2676" s="23">
        <v>0</v>
      </c>
      <c r="J2676" s="23">
        <v>16.957554925999993</v>
      </c>
      <c r="K2676" s="23">
        <v>17.167001433783231</v>
      </c>
      <c r="L2676" s="23"/>
    </row>
    <row r="2677" spans="1:12" x14ac:dyDescent="0.2">
      <c r="A2677" s="103" t="str">
        <f t="shared" si="110"/>
        <v>2020_2_2_f4_3</v>
      </c>
      <c r="B2677" s="23" t="s">
        <v>732</v>
      </c>
      <c r="C2677" s="23">
        <v>2</v>
      </c>
      <c r="D2677" s="23" t="s">
        <v>100</v>
      </c>
      <c r="E2677" s="23">
        <v>0</v>
      </c>
      <c r="F2677" s="23">
        <v>5.0834793460728085E-5</v>
      </c>
      <c r="G2677" s="23">
        <v>3.9072431982363799E-2</v>
      </c>
      <c r="H2677" s="23">
        <v>3.712346971865764E-2</v>
      </c>
      <c r="I2677" s="23">
        <v>1.9423446234683903E-3</v>
      </c>
      <c r="J2677" s="23">
        <v>15.162125717999999</v>
      </c>
      <c r="K2677" s="23">
        <v>52.382408881808388</v>
      </c>
      <c r="L2677" s="23"/>
    </row>
    <row r="2678" spans="1:12" x14ac:dyDescent="0.2">
      <c r="A2678" s="103" t="str">
        <f t="shared" si="110"/>
        <v>2020_2_2_f4_4</v>
      </c>
      <c r="B2678" s="23" t="s">
        <v>732</v>
      </c>
      <c r="C2678" s="23">
        <v>2</v>
      </c>
      <c r="D2678" s="23" t="s">
        <v>102</v>
      </c>
      <c r="E2678" s="23">
        <v>0</v>
      </c>
      <c r="F2678" s="23">
        <v>1.3764540196605633E-2</v>
      </c>
      <c r="G2678" s="23">
        <v>3.5316900822965791E-2</v>
      </c>
      <c r="H2678" s="23">
        <v>2.2267015317153785E-3</v>
      </c>
      <c r="I2678" s="23">
        <v>2.6031246577784382E-4</v>
      </c>
      <c r="J2678" s="23">
        <v>14.992314401999998</v>
      </c>
      <c r="K2678" s="23">
        <v>-21.364250159693235</v>
      </c>
      <c r="L2678" s="23"/>
    </row>
    <row r="2679" spans="1:12" x14ac:dyDescent="0.2">
      <c r="A2679" s="103" t="str">
        <f t="shared" si="110"/>
        <v>2020_2_2_f60_1</v>
      </c>
      <c r="B2679" s="23" t="s">
        <v>732</v>
      </c>
      <c r="C2679" s="23">
        <v>2</v>
      </c>
      <c r="D2679" s="23" t="s">
        <v>109</v>
      </c>
      <c r="E2679" s="23">
        <v>4.289344505506363E-3</v>
      </c>
      <c r="F2679" s="23">
        <v>3.0323647000225631E-2</v>
      </c>
      <c r="G2679" s="23">
        <v>4.7868029889892652E-2</v>
      </c>
      <c r="H2679" s="23">
        <v>3.3991030910696827E-3</v>
      </c>
      <c r="I2679" s="23">
        <v>0</v>
      </c>
      <c r="J2679" s="23">
        <v>17.231550002999992</v>
      </c>
      <c r="K2679" s="23">
        <v>-41.340453489525743</v>
      </c>
      <c r="L2679" s="23"/>
    </row>
    <row r="2680" spans="1:12" x14ac:dyDescent="0.2">
      <c r="A2680" s="103" t="str">
        <f t="shared" si="110"/>
        <v>2020_2_2_f61_1</v>
      </c>
      <c r="B2680" s="23" t="s">
        <v>732</v>
      </c>
      <c r="C2680" s="23">
        <v>2</v>
      </c>
      <c r="D2680" s="23" t="s">
        <v>110</v>
      </c>
      <c r="E2680" s="23">
        <v>1.3015623288892191E-4</v>
      </c>
      <c r="F2680" s="23">
        <v>3.3278924848999136E-2</v>
      </c>
      <c r="G2680" s="23">
        <v>2.0177265017974531E-2</v>
      </c>
      <c r="H2680" s="23">
        <v>1.1714060960002974E-3</v>
      </c>
      <c r="I2680" s="23">
        <v>0</v>
      </c>
      <c r="J2680" s="23">
        <v>16.005134914999996</v>
      </c>
      <c r="K2680" s="23">
        <v>-59.110956751840824</v>
      </c>
      <c r="L2680" s="23"/>
    </row>
    <row r="2681" spans="1:12" x14ac:dyDescent="0.2">
      <c r="A2681" s="103" t="str">
        <f t="shared" si="110"/>
        <v>2020_2_2_f61_2</v>
      </c>
      <c r="B2681" s="23" t="s">
        <v>732</v>
      </c>
      <c r="C2681" s="23">
        <v>2</v>
      </c>
      <c r="D2681" s="23" t="s">
        <v>111</v>
      </c>
      <c r="E2681" s="23">
        <v>1.8764920450848586E-3</v>
      </c>
      <c r="F2681" s="23">
        <v>3.8139589768689433E-2</v>
      </c>
      <c r="G2681" s="23">
        <v>1.4857781042373822E-2</v>
      </c>
      <c r="H2681" s="23">
        <v>0</v>
      </c>
      <c r="I2681" s="23">
        <v>0</v>
      </c>
      <c r="J2681" s="23">
        <v>16.048918173999997</v>
      </c>
      <c r="K2681" s="23">
        <v>-76.343402265447537</v>
      </c>
      <c r="L2681" s="23"/>
    </row>
    <row r="2682" spans="1:12" x14ac:dyDescent="0.2">
      <c r="A2682" s="103" t="str">
        <f t="shared" si="110"/>
        <v>2020_2_2_f9_1</v>
      </c>
      <c r="B2682" s="23" t="s">
        <v>732</v>
      </c>
      <c r="C2682" s="23">
        <v>2</v>
      </c>
      <c r="D2682" s="23" t="s">
        <v>4</v>
      </c>
      <c r="E2682" s="23">
        <v>2.8042055763034812E-4</v>
      </c>
      <c r="F2682" s="23">
        <v>2.3190064976060978E-2</v>
      </c>
      <c r="G2682" s="23">
        <v>4.3392129627576603E-2</v>
      </c>
      <c r="H2682" s="23">
        <v>3.1810113566776335E-2</v>
      </c>
      <c r="I2682" s="23">
        <v>0</v>
      </c>
      <c r="J2682" s="23">
        <v>15.617932293999992</v>
      </c>
      <c r="K2682" s="23">
        <v>8.1676138679279404</v>
      </c>
      <c r="L2682" s="23"/>
    </row>
    <row r="2683" spans="1:12" x14ac:dyDescent="0.2">
      <c r="A2683" s="103" t="str">
        <f t="shared" si="110"/>
        <v>2020_2_2_f9_2</v>
      </c>
      <c r="B2683" s="23" t="s">
        <v>732</v>
      </c>
      <c r="C2683" s="23">
        <v>2</v>
      </c>
      <c r="D2683" s="23" t="s">
        <v>5</v>
      </c>
      <c r="E2683" s="23">
        <v>0</v>
      </c>
      <c r="F2683" s="23">
        <v>2.4404406129819159E-2</v>
      </c>
      <c r="G2683" s="23">
        <v>5.6456617614668761E-2</v>
      </c>
      <c r="H2683" s="23">
        <v>1.8180878413526658E-2</v>
      </c>
      <c r="I2683" s="23">
        <v>0</v>
      </c>
      <c r="J2683" s="23">
        <v>15.900951153999992</v>
      </c>
      <c r="K2683" s="23">
        <v>-6.2837320171449136</v>
      </c>
      <c r="L2683" s="23"/>
    </row>
    <row r="2684" spans="1:12" x14ac:dyDescent="0.2">
      <c r="A2684" s="103" t="str">
        <f t="shared" si="110"/>
        <v>2020_2_2_f9_3</v>
      </c>
      <c r="B2684" s="23" t="s">
        <v>732</v>
      </c>
      <c r="C2684" s="23">
        <v>2</v>
      </c>
      <c r="D2684" s="23" t="s">
        <v>6</v>
      </c>
      <c r="E2684" s="23">
        <v>0</v>
      </c>
      <c r="F2684" s="23">
        <v>5.796937766568382E-3</v>
      </c>
      <c r="G2684" s="23">
        <v>3.7946501001538978E-2</v>
      </c>
      <c r="H2684" s="23">
        <v>3.4202849271909669E-2</v>
      </c>
      <c r="I2684" s="23">
        <v>2.4279307793354877E-4</v>
      </c>
      <c r="J2684" s="23">
        <v>15.162125718</v>
      </c>
      <c r="K2684" s="23">
        <v>36.950808537607308</v>
      </c>
      <c r="L2684" s="23"/>
    </row>
    <row r="2685" spans="1:12" x14ac:dyDescent="0.2">
      <c r="A2685" s="103" t="str">
        <f t="shared" si="110"/>
        <v>2020_2_2_f9_4</v>
      </c>
      <c r="B2685" s="23" t="s">
        <v>732</v>
      </c>
      <c r="C2685" s="23">
        <v>2</v>
      </c>
      <c r="D2685" s="23" t="s">
        <v>7</v>
      </c>
      <c r="E2685" s="23">
        <v>7.7435077716047091E-3</v>
      </c>
      <c r="F2685" s="23">
        <v>3.3778886493890894E-2</v>
      </c>
      <c r="G2685" s="23">
        <v>3.3981076277156746E-3</v>
      </c>
      <c r="H2685" s="23">
        <v>6.5177968909644595E-3</v>
      </c>
      <c r="I2685" s="23">
        <v>1.3015623288892191E-4</v>
      </c>
      <c r="J2685" s="23">
        <v>14.992314401999995</v>
      </c>
      <c r="K2685" s="23">
        <v>-82.391052177728128</v>
      </c>
      <c r="L2685" s="23"/>
    </row>
    <row r="2686" spans="1:12" x14ac:dyDescent="0.2">
      <c r="A2686" s="103" t="str">
        <f t="shared" si="110"/>
        <v>2020_2_2_InEI</v>
      </c>
      <c r="B2686" s="23" t="s">
        <v>732</v>
      </c>
      <c r="C2686" s="23">
        <v>2</v>
      </c>
      <c r="D2686" s="23" t="s">
        <v>107</v>
      </c>
      <c r="E2686" s="23">
        <v>2.0041978407601248E-6</v>
      </c>
      <c r="F2686" s="23">
        <v>3.8712128234363473E-4</v>
      </c>
      <c r="G2686" s="23">
        <v>8.0644354615656019E-4</v>
      </c>
      <c r="H2686" s="23">
        <v>4.2063271115715963E-4</v>
      </c>
      <c r="I2686" s="23">
        <v>0</v>
      </c>
      <c r="J2686" s="23">
        <v>15.732882570523294</v>
      </c>
      <c r="K2686" s="23">
        <v>1.8254548579854528</v>
      </c>
      <c r="L2686" s="23"/>
    </row>
    <row r="2687" spans="1:12" x14ac:dyDescent="0.2">
      <c r="A2687" s="103" t="str">
        <f t="shared" si="110"/>
        <v>2020_2_2_InIN</v>
      </c>
      <c r="B2687" s="23" t="s">
        <v>732</v>
      </c>
      <c r="C2687" s="23">
        <v>2</v>
      </c>
      <c r="D2687" s="23" t="s">
        <v>113</v>
      </c>
      <c r="E2687" s="23">
        <v>4.8106734528842484E-5</v>
      </c>
      <c r="F2687" s="23">
        <v>2.2982083031783791E-4</v>
      </c>
      <c r="G2687" s="23">
        <v>2.4806376844540965E-4</v>
      </c>
      <c r="H2687" s="23">
        <v>2.2999441240256538E-4</v>
      </c>
      <c r="I2687" s="23">
        <v>1.9686624977585046E-6</v>
      </c>
      <c r="J2687" s="23">
        <v>15.11702099998695</v>
      </c>
      <c r="K2687" s="23">
        <v>-12.151464650372395</v>
      </c>
      <c r="L2687" s="23"/>
    </row>
    <row r="2688" spans="1:12" x14ac:dyDescent="0.2">
      <c r="A2688" s="103" t="str">
        <f t="shared" si="110"/>
        <v>2020_2_2_lagE</v>
      </c>
      <c r="B2688" s="23" t="s">
        <v>732</v>
      </c>
      <c r="C2688" s="23">
        <v>2</v>
      </c>
      <c r="D2688" s="23" t="s">
        <v>226</v>
      </c>
      <c r="E2688" s="23">
        <v>1.8063760073196932E-6</v>
      </c>
      <c r="F2688" s="23">
        <v>4.3738116317517447E-5</v>
      </c>
      <c r="G2688" s="23">
        <v>1.1258299783933256E-3</v>
      </c>
      <c r="H2688" s="23">
        <v>4.6191611911852379E-4</v>
      </c>
      <c r="I2688" s="23">
        <v>2.0041978407601248E-6</v>
      </c>
      <c r="J2688" s="23">
        <v>16.789486342523297</v>
      </c>
      <c r="K2688" s="23">
        <v>25.596219692131051</v>
      </c>
      <c r="L2688" s="23"/>
    </row>
    <row r="2689" spans="1:12" x14ac:dyDescent="0.2">
      <c r="A2689" s="103" t="str">
        <f t="shared" si="110"/>
        <v>2020_2_2_lagI</v>
      </c>
      <c r="B2689" s="23" t="s">
        <v>732</v>
      </c>
      <c r="C2689" s="23">
        <v>2</v>
      </c>
      <c r="D2689" s="23" t="s">
        <v>227</v>
      </c>
      <c r="E2689" s="23">
        <v>0</v>
      </c>
      <c r="F2689" s="23">
        <v>8.146629929188176E-5</v>
      </c>
      <c r="G2689" s="23">
        <v>4.5101705292650601E-4</v>
      </c>
      <c r="H2689" s="23">
        <v>2.1400079460099242E-4</v>
      </c>
      <c r="I2689" s="23">
        <v>1.1470261373033721E-5</v>
      </c>
      <c r="J2689" s="23">
        <v>15.117020999986947</v>
      </c>
      <c r="K2689" s="23">
        <v>20.512449874915074</v>
      </c>
      <c r="L2689" s="23"/>
    </row>
    <row r="2690" spans="1:12" x14ac:dyDescent="0.2">
      <c r="A2690" s="103" t="str">
        <f t="shared" si="110"/>
        <v>2020_2_3_f12_3</v>
      </c>
      <c r="B2690" s="23" t="s">
        <v>732</v>
      </c>
      <c r="C2690" s="23">
        <v>3</v>
      </c>
      <c r="D2690" s="23" t="s">
        <v>3</v>
      </c>
      <c r="E2690" s="23">
        <v>0</v>
      </c>
      <c r="F2690" s="23">
        <v>1.9863523823360383</v>
      </c>
      <c r="G2690" s="23">
        <v>1.3245532698881339</v>
      </c>
      <c r="H2690" s="23">
        <v>9.9489730312089533E-2</v>
      </c>
      <c r="I2690" s="23">
        <v>0</v>
      </c>
      <c r="J2690" s="23">
        <v>211.61967374099999</v>
      </c>
      <c r="K2690" s="23">
        <v>-55.326800572334697</v>
      </c>
      <c r="L2690" s="23"/>
    </row>
    <row r="2691" spans="1:12" x14ac:dyDescent="0.2">
      <c r="A2691" s="103" t="str">
        <f t="shared" ref="A2691:A2754" si="111">CONCATENATE(B2691,"_",C2691,"_",D2691)</f>
        <v>2020_2_3_f4_1</v>
      </c>
      <c r="B2691" s="23" t="s">
        <v>732</v>
      </c>
      <c r="C2691" s="23">
        <v>3</v>
      </c>
      <c r="D2691" s="23" t="s">
        <v>43</v>
      </c>
      <c r="E2691" s="23">
        <v>0</v>
      </c>
      <c r="F2691" s="23">
        <v>1.9480245456885502E-2</v>
      </c>
      <c r="G2691" s="23">
        <v>0.79034791924624992</v>
      </c>
      <c r="H2691" s="23">
        <v>1.4836446631292919</v>
      </c>
      <c r="I2691" s="23">
        <v>0.11548504427645936</v>
      </c>
      <c r="J2691" s="23">
        <v>211.31054060800008</v>
      </c>
      <c r="K2691" s="23">
        <v>70.36795976599393</v>
      </c>
      <c r="L2691" s="23"/>
    </row>
    <row r="2692" spans="1:12" x14ac:dyDescent="0.2">
      <c r="A2692" s="103" t="str">
        <f t="shared" si="111"/>
        <v>2020_2_3_f4_2</v>
      </c>
      <c r="B2692" s="23" t="s">
        <v>732</v>
      </c>
      <c r="C2692" s="23">
        <v>3</v>
      </c>
      <c r="D2692" s="23" t="s">
        <v>44</v>
      </c>
      <c r="E2692" s="23">
        <v>1.8548746049772227E-3</v>
      </c>
      <c r="F2692" s="23">
        <v>9.0537757518365569E-2</v>
      </c>
      <c r="G2692" s="23">
        <v>1.3875810511411555</v>
      </c>
      <c r="H2692" s="23">
        <v>0.98566329595884272</v>
      </c>
      <c r="I2692" s="23">
        <v>1.6102682560191692E-2</v>
      </c>
      <c r="J2692" s="23">
        <v>214.22877957100002</v>
      </c>
      <c r="K2692" s="23">
        <v>37.216681853209955</v>
      </c>
      <c r="L2692" s="23"/>
    </row>
    <row r="2693" spans="1:12" x14ac:dyDescent="0.2">
      <c r="A2693" s="103" t="str">
        <f t="shared" si="111"/>
        <v>2020_2_3_f4_3</v>
      </c>
      <c r="B2693" s="23" t="s">
        <v>732</v>
      </c>
      <c r="C2693" s="23">
        <v>3</v>
      </c>
      <c r="D2693" s="23" t="s">
        <v>100</v>
      </c>
      <c r="E2693" s="23">
        <v>0</v>
      </c>
      <c r="F2693" s="23">
        <v>4.6981795045132932E-2</v>
      </c>
      <c r="G2693" s="23">
        <v>1.307498197133681</v>
      </c>
      <c r="H2693" s="23">
        <v>1.7857936784321757</v>
      </c>
      <c r="I2693" s="23">
        <v>0.20599063828656891</v>
      </c>
      <c r="J2693" s="23">
        <v>209.32576953500003</v>
      </c>
      <c r="K2693" s="23">
        <v>64.274455375247058</v>
      </c>
      <c r="L2693" s="23"/>
    </row>
    <row r="2694" spans="1:12" x14ac:dyDescent="0.2">
      <c r="A2694" s="103" t="str">
        <f t="shared" si="111"/>
        <v>2020_2_3_f4_4</v>
      </c>
      <c r="B2694" s="23" t="s">
        <v>732</v>
      </c>
      <c r="C2694" s="23">
        <v>3</v>
      </c>
      <c r="D2694" s="23" t="s">
        <v>102</v>
      </c>
      <c r="E2694" s="23">
        <v>0</v>
      </c>
      <c r="F2694" s="23">
        <v>0.840755760329985</v>
      </c>
      <c r="G2694" s="23">
        <v>1.2538540223671593</v>
      </c>
      <c r="H2694" s="23">
        <v>0.25276470890867908</v>
      </c>
      <c r="I2694" s="23">
        <v>3.1184942905633753E-3</v>
      </c>
      <c r="J2694" s="23">
        <v>200.50815948400003</v>
      </c>
      <c r="K2694" s="23">
        <v>-24.750299887337075</v>
      </c>
      <c r="L2694" s="23"/>
    </row>
    <row r="2695" spans="1:12" x14ac:dyDescent="0.2">
      <c r="A2695" s="103" t="str">
        <f t="shared" si="111"/>
        <v>2020_2_3_f60_1</v>
      </c>
      <c r="B2695" s="23" t="s">
        <v>732</v>
      </c>
      <c r="C2695" s="23">
        <v>3</v>
      </c>
      <c r="D2695" s="23" t="s">
        <v>109</v>
      </c>
      <c r="E2695" s="23">
        <v>0</v>
      </c>
      <c r="F2695" s="23">
        <v>1.1533453249985508</v>
      </c>
      <c r="G2695" s="23">
        <v>2.0250177046809537</v>
      </c>
      <c r="H2695" s="23">
        <v>0.23929346756604927</v>
      </c>
      <c r="I2695" s="23">
        <v>0</v>
      </c>
      <c r="J2695" s="23">
        <v>212.61967374100001</v>
      </c>
      <c r="K2695" s="23">
        <v>-26.744989093233269</v>
      </c>
      <c r="L2695" s="23"/>
    </row>
    <row r="2696" spans="1:12" x14ac:dyDescent="0.2">
      <c r="A2696" s="103" t="str">
        <f t="shared" si="111"/>
        <v>2020_2_3_f61_1</v>
      </c>
      <c r="B2696" s="23" t="s">
        <v>732</v>
      </c>
      <c r="C2696" s="23">
        <v>3</v>
      </c>
      <c r="D2696" s="23" t="s">
        <v>110</v>
      </c>
      <c r="E2696" s="23">
        <v>1.1734907284937051E-2</v>
      </c>
      <c r="F2696" s="23">
        <v>1.2893250458355363</v>
      </c>
      <c r="G2696" s="23">
        <v>1.0446879787922529</v>
      </c>
      <c r="H2696" s="23">
        <v>4.9963703117001518E-2</v>
      </c>
      <c r="I2696" s="23">
        <v>0</v>
      </c>
      <c r="J2696" s="23">
        <v>202.58508256699997</v>
      </c>
      <c r="K2696" s="23">
        <v>-52.712151947817333</v>
      </c>
      <c r="L2696" s="23"/>
    </row>
    <row r="2697" spans="1:12" x14ac:dyDescent="0.2">
      <c r="A2697" s="103" t="str">
        <f t="shared" si="111"/>
        <v>2020_2_3_f61_2</v>
      </c>
      <c r="B2697" s="23" t="s">
        <v>732</v>
      </c>
      <c r="C2697" s="23">
        <v>3</v>
      </c>
      <c r="D2697" s="23" t="s">
        <v>111</v>
      </c>
      <c r="E2697" s="23">
        <v>0.3279204921428307</v>
      </c>
      <c r="F2697" s="23">
        <v>1.6703775076081437</v>
      </c>
      <c r="G2697" s="23">
        <v>0.38696129932294726</v>
      </c>
      <c r="H2697" s="23">
        <v>0</v>
      </c>
      <c r="I2697" s="23">
        <v>0</v>
      </c>
      <c r="J2697" s="23">
        <v>201.55847394599996</v>
      </c>
      <c r="K2697" s="23">
        <v>-97.524763567506511</v>
      </c>
      <c r="L2697" s="23"/>
    </row>
    <row r="2698" spans="1:12" x14ac:dyDescent="0.2">
      <c r="A2698" s="103" t="str">
        <f t="shared" si="111"/>
        <v>2020_2_3_f9_1</v>
      </c>
      <c r="B2698" s="23" t="s">
        <v>732</v>
      </c>
      <c r="C2698" s="23">
        <v>3</v>
      </c>
      <c r="D2698" s="23" t="s">
        <v>4</v>
      </c>
      <c r="E2698" s="23">
        <v>2.0198124081067035E-3</v>
      </c>
      <c r="F2698" s="23">
        <v>0.27228134271491428</v>
      </c>
      <c r="G2698" s="23">
        <v>1.6028550690274037</v>
      </c>
      <c r="H2698" s="23">
        <v>0.48425957675943199</v>
      </c>
      <c r="I2698" s="23">
        <v>1.988567469253421E-2</v>
      </c>
      <c r="J2698" s="23">
        <v>211.0935594820001</v>
      </c>
      <c r="K2698" s="23">
        <v>10.40229308011957</v>
      </c>
      <c r="L2698" s="23"/>
    </row>
    <row r="2699" spans="1:12" x14ac:dyDescent="0.2">
      <c r="A2699" s="103" t="str">
        <f t="shared" si="111"/>
        <v>2020_2_3_f9_2</v>
      </c>
      <c r="B2699" s="23" t="s">
        <v>732</v>
      </c>
      <c r="C2699" s="23">
        <v>3</v>
      </c>
      <c r="D2699" s="23" t="s">
        <v>5</v>
      </c>
      <c r="E2699" s="23">
        <v>0</v>
      </c>
      <c r="F2699" s="23">
        <v>0.66915323397470139</v>
      </c>
      <c r="G2699" s="23">
        <v>1.6149499854048781</v>
      </c>
      <c r="H2699" s="23">
        <v>0.16557313883168012</v>
      </c>
      <c r="I2699" s="23">
        <v>1.6102682560191692E-2</v>
      </c>
      <c r="J2699" s="23">
        <v>213.178465112</v>
      </c>
      <c r="K2699" s="23">
        <v>-19.116665452520117</v>
      </c>
      <c r="L2699" s="23"/>
    </row>
    <row r="2700" spans="1:12" x14ac:dyDescent="0.2">
      <c r="A2700" s="103" t="str">
        <f t="shared" si="111"/>
        <v>2020_2_3_f9_3</v>
      </c>
      <c r="B2700" s="23" t="s">
        <v>732</v>
      </c>
      <c r="C2700" s="23">
        <v>3</v>
      </c>
      <c r="D2700" s="23" t="s">
        <v>6</v>
      </c>
      <c r="E2700" s="23">
        <v>1.0495160680494192E-2</v>
      </c>
      <c r="F2700" s="23">
        <v>0.42730925280296811</v>
      </c>
      <c r="G2700" s="23">
        <v>1.9429700841044113</v>
      </c>
      <c r="H2700" s="23">
        <v>0.92491999638587796</v>
      </c>
      <c r="I2700" s="23">
        <v>4.0569814923806687E-2</v>
      </c>
      <c r="J2700" s="23">
        <v>209.32576953500001</v>
      </c>
      <c r="K2700" s="23">
        <v>16.668140965030087</v>
      </c>
      <c r="L2700" s="23"/>
    </row>
    <row r="2701" spans="1:12" x14ac:dyDescent="0.2">
      <c r="A2701" s="103" t="str">
        <f t="shared" si="111"/>
        <v>2020_2_3_f9_4</v>
      </c>
      <c r="B2701" s="23" t="s">
        <v>732</v>
      </c>
      <c r="C2701" s="23">
        <v>3</v>
      </c>
      <c r="D2701" s="23" t="s">
        <v>7</v>
      </c>
      <c r="E2701" s="23">
        <v>0.17201959731581681</v>
      </c>
      <c r="F2701" s="23">
        <v>1.4566462392776394</v>
      </c>
      <c r="G2701" s="23">
        <v>0.61288550346405091</v>
      </c>
      <c r="H2701" s="23">
        <v>0.10318586730946636</v>
      </c>
      <c r="I2701" s="23">
        <v>1.5592471452816877E-3</v>
      </c>
      <c r="J2701" s="23">
        <v>200.50815948100009</v>
      </c>
      <c r="K2701" s="23">
        <v>-72.215131598170913</v>
      </c>
      <c r="L2701" s="23"/>
    </row>
    <row r="2702" spans="1:12" x14ac:dyDescent="0.2">
      <c r="A2702" s="103" t="str">
        <f t="shared" si="111"/>
        <v>2020_2_3_InEI</v>
      </c>
      <c r="B2702" s="23" t="s">
        <v>732</v>
      </c>
      <c r="C2702" s="23">
        <v>3</v>
      </c>
      <c r="D2702" s="23" t="s">
        <v>107</v>
      </c>
      <c r="E2702" s="23">
        <v>2.6524094567950922E-5</v>
      </c>
      <c r="F2702" s="23">
        <v>1.4601692820060217E-2</v>
      </c>
      <c r="G2702" s="23">
        <v>5.0962826520951188E-2</v>
      </c>
      <c r="H2702" s="23">
        <v>9.6765370122486039E-3</v>
      </c>
      <c r="I2702" s="23">
        <v>4.1008297315836561E-4</v>
      </c>
      <c r="J2702" s="23">
        <v>212.32733484759902</v>
      </c>
      <c r="K2702" s="23">
        <v>-5.494405961637697</v>
      </c>
      <c r="L2702" s="23"/>
    </row>
    <row r="2703" spans="1:12" x14ac:dyDescent="0.2">
      <c r="A2703" s="103" t="str">
        <f t="shared" si="111"/>
        <v>2020_2_3_InIN</v>
      </c>
      <c r="B2703" s="23" t="s">
        <v>732</v>
      </c>
      <c r="C2703" s="23">
        <v>3</v>
      </c>
      <c r="D2703" s="23" t="s">
        <v>113</v>
      </c>
      <c r="E2703" s="23">
        <v>5.2034560849730099E-3</v>
      </c>
      <c r="F2703" s="23">
        <v>4.8528929393769543E-2</v>
      </c>
      <c r="G2703" s="23">
        <v>5.9591618795206316E-2</v>
      </c>
      <c r="H2703" s="23">
        <v>2.8034342785775098E-2</v>
      </c>
      <c r="I2703" s="23">
        <v>1.6305916284206769E-3</v>
      </c>
      <c r="J2703" s="23">
        <v>206.20825746446462</v>
      </c>
      <c r="K2703" s="23">
        <v>-19.330387213644517</v>
      </c>
      <c r="L2703" s="23"/>
    </row>
    <row r="2704" spans="1:12" x14ac:dyDescent="0.2">
      <c r="A2704" s="103" t="str">
        <f t="shared" si="111"/>
        <v>2020_2_3_lagE</v>
      </c>
      <c r="B2704" s="23" t="s">
        <v>732</v>
      </c>
      <c r="C2704" s="23">
        <v>3</v>
      </c>
      <c r="D2704" s="23" t="s">
        <v>226</v>
      </c>
      <c r="E2704" s="23">
        <v>2.3767691958225837E-5</v>
      </c>
      <c r="F2704" s="23">
        <v>1.9360112483268518E-3</v>
      </c>
      <c r="G2704" s="23">
        <v>3.4629531596527999E-2</v>
      </c>
      <c r="H2704" s="23">
        <v>3.8558553564438706E-2</v>
      </c>
      <c r="I2704" s="23">
        <v>1.7902798965893257E-3</v>
      </c>
      <c r="J2704" s="23">
        <v>213.09182112200358</v>
      </c>
      <c r="K2704" s="23">
        <v>52.19201379032593</v>
      </c>
      <c r="L2704" s="23"/>
    </row>
    <row r="2705" spans="1:12" x14ac:dyDescent="0.2">
      <c r="A2705" s="103" t="str">
        <f t="shared" si="111"/>
        <v>2020_2_3_lagI</v>
      </c>
      <c r="B2705" s="23" t="s">
        <v>732</v>
      </c>
      <c r="C2705" s="23">
        <v>3</v>
      </c>
      <c r="D2705" s="23" t="s">
        <v>227</v>
      </c>
      <c r="E2705" s="23">
        <v>0</v>
      </c>
      <c r="F2705" s="23">
        <v>2.5109971131678392E-2</v>
      </c>
      <c r="G2705" s="23">
        <v>6.3099947847931659E-2</v>
      </c>
      <c r="H2705" s="23">
        <v>4.9400167667176906E-2</v>
      </c>
      <c r="I2705" s="23">
        <v>5.5238854527146584E-3</v>
      </c>
      <c r="J2705" s="23">
        <v>206.32799535445292</v>
      </c>
      <c r="K2705" s="23">
        <v>24.688735261508807</v>
      </c>
      <c r="L2705" s="23"/>
    </row>
    <row r="2706" spans="1:12" x14ac:dyDescent="0.2">
      <c r="A2706" s="103" t="str">
        <f t="shared" si="111"/>
        <v>2020_2_4_f12_3</v>
      </c>
      <c r="B2706" s="23" t="s">
        <v>732</v>
      </c>
      <c r="C2706" s="23">
        <v>4</v>
      </c>
      <c r="D2706" s="23" t="s">
        <v>3</v>
      </c>
      <c r="E2706" s="23">
        <v>1.7265550948478432E-2</v>
      </c>
      <c r="F2706" s="23">
        <v>0.44405008968363291</v>
      </c>
      <c r="G2706" s="23">
        <v>0.36154515580505991</v>
      </c>
      <c r="H2706" s="23">
        <v>1.0784583375417767E-2</v>
      </c>
      <c r="I2706" s="23">
        <v>0</v>
      </c>
      <c r="J2706" s="23">
        <v>41.709917642000022</v>
      </c>
      <c r="K2706" s="23">
        <v>-56.114580555863803</v>
      </c>
      <c r="L2706" s="23"/>
    </row>
    <row r="2707" spans="1:12" x14ac:dyDescent="0.2">
      <c r="A2707" s="103" t="str">
        <f t="shared" si="111"/>
        <v>2020_2_4_f4_1</v>
      </c>
      <c r="B2707" s="23" t="s">
        <v>732</v>
      </c>
      <c r="C2707" s="23">
        <v>4</v>
      </c>
      <c r="D2707" s="23" t="s">
        <v>43</v>
      </c>
      <c r="E2707" s="23">
        <v>0</v>
      </c>
      <c r="F2707" s="23">
        <v>1.3840047911449858E-2</v>
      </c>
      <c r="G2707" s="23">
        <v>0.1761832912818985</v>
      </c>
      <c r="H2707" s="23">
        <v>0.48492341384036036</v>
      </c>
      <c r="I2707" s="23">
        <v>7.5955405120388018E-4</v>
      </c>
      <c r="J2707" s="23">
        <v>43.59356544900001</v>
      </c>
      <c r="K2707" s="23">
        <v>69.941995372248115</v>
      </c>
      <c r="L2707" s="23"/>
    </row>
    <row r="2708" spans="1:12" x14ac:dyDescent="0.2">
      <c r="A2708" s="103" t="str">
        <f t="shared" si="111"/>
        <v>2020_2_4_f4_2</v>
      </c>
      <c r="B2708" s="23" t="s">
        <v>732</v>
      </c>
      <c r="C2708" s="23">
        <v>4</v>
      </c>
      <c r="D2708" s="23" t="s">
        <v>44</v>
      </c>
      <c r="E2708" s="23">
        <v>6.1326408927460721E-4</v>
      </c>
      <c r="F2708" s="23">
        <v>5.1583954831426325E-2</v>
      </c>
      <c r="G2708" s="23">
        <v>0.36690624406557604</v>
      </c>
      <c r="H2708" s="23">
        <v>0.2322640674033529</v>
      </c>
      <c r="I2708" s="23">
        <v>1.6539210258031959E-2</v>
      </c>
      <c r="J2708" s="23">
        <v>44.662747832000001</v>
      </c>
      <c r="K2708" s="23">
        <v>31.820610869019124</v>
      </c>
      <c r="L2708" s="23"/>
    </row>
    <row r="2709" spans="1:12" x14ac:dyDescent="0.2">
      <c r="A2709" s="103" t="str">
        <f t="shared" si="111"/>
        <v>2020_2_4_f4_3</v>
      </c>
      <c r="B2709" s="23" t="s">
        <v>732</v>
      </c>
      <c r="C2709" s="23">
        <v>4</v>
      </c>
      <c r="D2709" s="23" t="s">
        <v>100</v>
      </c>
      <c r="E2709" s="23">
        <v>0</v>
      </c>
      <c r="F2709" s="23">
        <v>1.1067661019356502E-3</v>
      </c>
      <c r="G2709" s="23">
        <v>0.21017677877375668</v>
      </c>
      <c r="H2709" s="23">
        <v>0.55123537825270696</v>
      </c>
      <c r="I2709" s="23">
        <v>6.3754254322766796E-2</v>
      </c>
      <c r="J2709" s="23">
        <v>41.76531193400001</v>
      </c>
      <c r="K2709" s="23">
        <v>82.011269310064733</v>
      </c>
      <c r="L2709" s="23"/>
    </row>
    <row r="2710" spans="1:12" x14ac:dyDescent="0.2">
      <c r="A2710" s="103" t="str">
        <f t="shared" si="111"/>
        <v>2020_2_4_f4_4</v>
      </c>
      <c r="B2710" s="23" t="s">
        <v>732</v>
      </c>
      <c r="C2710" s="23">
        <v>4</v>
      </c>
      <c r="D2710" s="23" t="s">
        <v>102</v>
      </c>
      <c r="E2710" s="23">
        <v>0</v>
      </c>
      <c r="F2710" s="23">
        <v>0.45447195243807348</v>
      </c>
      <c r="G2710" s="23">
        <v>0.45226594352993293</v>
      </c>
      <c r="H2710" s="23">
        <v>0.20792415843948445</v>
      </c>
      <c r="I2710" s="23">
        <v>2.0320488580235457E-3</v>
      </c>
      <c r="J2710" s="23">
        <v>38.457135836999996</v>
      </c>
      <c r="K2710" s="23">
        <v>-21.714424350720069</v>
      </c>
      <c r="L2710" s="23"/>
    </row>
    <row r="2711" spans="1:12" x14ac:dyDescent="0.2">
      <c r="A2711" s="103" t="str">
        <f t="shared" si="111"/>
        <v>2020_2_4_f60_1</v>
      </c>
      <c r="B2711" s="23" t="s">
        <v>732</v>
      </c>
      <c r="C2711" s="23">
        <v>4</v>
      </c>
      <c r="D2711" s="23" t="s">
        <v>109</v>
      </c>
      <c r="E2711" s="23">
        <v>0</v>
      </c>
      <c r="F2711" s="23">
        <v>0.31495563753272404</v>
      </c>
      <c r="G2711" s="23">
        <v>0.47275686177391751</v>
      </c>
      <c r="H2711" s="23">
        <v>4.5932880505947543E-2</v>
      </c>
      <c r="I2711" s="23">
        <v>0</v>
      </c>
      <c r="J2711" s="23">
        <v>41.709917642000008</v>
      </c>
      <c r="K2711" s="23">
        <v>-32.270646913110127</v>
      </c>
      <c r="L2711" s="23"/>
    </row>
    <row r="2712" spans="1:12" x14ac:dyDescent="0.2">
      <c r="A2712" s="103" t="str">
        <f t="shared" si="111"/>
        <v>2020_2_4_f61_1</v>
      </c>
      <c r="B2712" s="23" t="s">
        <v>732</v>
      </c>
      <c r="C2712" s="23">
        <v>4</v>
      </c>
      <c r="D2712" s="23" t="s">
        <v>110</v>
      </c>
      <c r="E2712" s="23">
        <v>7.5086659850707477E-2</v>
      </c>
      <c r="F2712" s="23">
        <v>0.46960861445018048</v>
      </c>
      <c r="G2712" s="23">
        <v>0.63081351606194558</v>
      </c>
      <c r="H2712" s="23">
        <v>3.0683938359267651E-2</v>
      </c>
      <c r="I2712" s="23">
        <v>0</v>
      </c>
      <c r="J2712" s="23">
        <v>39.354571734999993</v>
      </c>
      <c r="K2712" s="23">
        <v>-48.839458385431215</v>
      </c>
      <c r="L2712" s="23"/>
    </row>
    <row r="2713" spans="1:12" x14ac:dyDescent="0.2">
      <c r="A2713" s="103" t="str">
        <f t="shared" si="111"/>
        <v>2020_2_4_f61_2</v>
      </c>
      <c r="B2713" s="23" t="s">
        <v>732</v>
      </c>
      <c r="C2713" s="23">
        <v>4</v>
      </c>
      <c r="D2713" s="23" t="s">
        <v>111</v>
      </c>
      <c r="E2713" s="23">
        <v>0.10170650049392804</v>
      </c>
      <c r="F2713" s="23">
        <v>0.97234908578007129</v>
      </c>
      <c r="G2713" s="23">
        <v>0.13177241567200207</v>
      </c>
      <c r="H2713" s="23">
        <v>0</v>
      </c>
      <c r="I2713" s="23">
        <v>0</v>
      </c>
      <c r="J2713" s="23">
        <v>39.337638979999994</v>
      </c>
      <c r="K2713" s="23">
        <v>-97.506616604561103</v>
      </c>
      <c r="L2713" s="23"/>
    </row>
    <row r="2714" spans="1:12" x14ac:dyDescent="0.2">
      <c r="A2714" s="103" t="str">
        <f t="shared" si="111"/>
        <v>2020_2_4_f9_1</v>
      </c>
      <c r="B2714" s="23" t="s">
        <v>732</v>
      </c>
      <c r="C2714" s="23">
        <v>4</v>
      </c>
      <c r="D2714" s="23" t="s">
        <v>4</v>
      </c>
      <c r="E2714" s="23">
        <v>7.5955405120388018E-4</v>
      </c>
      <c r="F2714" s="23">
        <v>0.11914713969970549</v>
      </c>
      <c r="G2714" s="23">
        <v>0.31640427206682847</v>
      </c>
      <c r="H2714" s="23">
        <v>0.23863578721597092</v>
      </c>
      <c r="I2714" s="23">
        <v>0</v>
      </c>
      <c r="J2714" s="23">
        <v>43.546395639000004</v>
      </c>
      <c r="K2714" s="23">
        <v>17.478347570918078</v>
      </c>
      <c r="L2714" s="23"/>
    </row>
    <row r="2715" spans="1:12" x14ac:dyDescent="0.2">
      <c r="A2715" s="103" t="str">
        <f t="shared" si="111"/>
        <v>2020_2_4_f9_2</v>
      </c>
      <c r="B2715" s="23" t="s">
        <v>732</v>
      </c>
      <c r="C2715" s="23">
        <v>4</v>
      </c>
      <c r="D2715" s="23" t="s">
        <v>5</v>
      </c>
      <c r="E2715" s="23">
        <v>2.2528492378050179E-2</v>
      </c>
      <c r="F2715" s="23">
        <v>0.21724112881589347</v>
      </c>
      <c r="G2715" s="23">
        <v>0.32217865576263488</v>
      </c>
      <c r="H2715" s="23">
        <v>0.10666801081003104</v>
      </c>
      <c r="I2715" s="23">
        <v>0</v>
      </c>
      <c r="J2715" s="23">
        <v>44.782244689000009</v>
      </c>
      <c r="K2715" s="23">
        <v>-23.276445041716933</v>
      </c>
      <c r="L2715" s="23"/>
    </row>
    <row r="2716" spans="1:12" x14ac:dyDescent="0.2">
      <c r="A2716" s="103" t="str">
        <f t="shared" si="111"/>
        <v>2020_2_4_f9_3</v>
      </c>
      <c r="B2716" s="23" t="s">
        <v>732</v>
      </c>
      <c r="C2716" s="23">
        <v>4</v>
      </c>
      <c r="D2716" s="23" t="s">
        <v>6</v>
      </c>
      <c r="E2716" s="23">
        <v>0</v>
      </c>
      <c r="F2716" s="23">
        <v>9.7645855170867338E-2</v>
      </c>
      <c r="G2716" s="23">
        <v>0.36103599807064263</v>
      </c>
      <c r="H2716" s="23">
        <v>0.36677691145187075</v>
      </c>
      <c r="I2716" s="23">
        <v>8.1441275778504742E-4</v>
      </c>
      <c r="J2716" s="23">
        <v>41.765311933999996</v>
      </c>
      <c r="K2716" s="23">
        <v>32.768809297646108</v>
      </c>
      <c r="L2716" s="23"/>
    </row>
    <row r="2717" spans="1:12" x14ac:dyDescent="0.2">
      <c r="A2717" s="103" t="str">
        <f t="shared" si="111"/>
        <v>2020_2_4_f9_4</v>
      </c>
      <c r="B2717" s="23" t="s">
        <v>732</v>
      </c>
      <c r="C2717" s="23">
        <v>4</v>
      </c>
      <c r="D2717" s="23" t="s">
        <v>7</v>
      </c>
      <c r="E2717" s="23">
        <v>9.7642402777880957E-2</v>
      </c>
      <c r="F2717" s="23">
        <v>0.60854487826087245</v>
      </c>
      <c r="G2717" s="23">
        <v>0.30946634316856697</v>
      </c>
      <c r="H2717" s="23">
        <v>0.11463803950681471</v>
      </c>
      <c r="I2717" s="23">
        <v>1.0160244290117729E-3</v>
      </c>
      <c r="J2717" s="23">
        <v>38.457135837000017</v>
      </c>
      <c r="K2717" s="23">
        <v>-60.740292199344459</v>
      </c>
      <c r="L2717" s="23"/>
    </row>
    <row r="2718" spans="1:12" x14ac:dyDescent="0.2">
      <c r="A2718" s="103" t="str">
        <f t="shared" si="111"/>
        <v>2020_2_4_InEI</v>
      </c>
      <c r="B2718" s="23" t="s">
        <v>732</v>
      </c>
      <c r="C2718" s="23">
        <v>4</v>
      </c>
      <c r="D2718" s="23" t="s">
        <v>107</v>
      </c>
      <c r="E2718" s="23">
        <v>3.7557723430634189E-4</v>
      </c>
      <c r="F2718" s="23">
        <v>5.4556927041445489E-3</v>
      </c>
      <c r="G2718" s="23">
        <v>9.9088119519143807E-3</v>
      </c>
      <c r="H2718" s="23">
        <v>6.0838551379031186E-3</v>
      </c>
      <c r="I2718" s="23">
        <v>0</v>
      </c>
      <c r="J2718" s="23">
        <v>44.09093022258029</v>
      </c>
      <c r="K2718" s="23">
        <v>-0.56356483568846172</v>
      </c>
      <c r="L2718" s="23"/>
    </row>
    <row r="2719" spans="1:12" x14ac:dyDescent="0.2">
      <c r="A2719" s="103" t="str">
        <f t="shared" si="111"/>
        <v>2020_2_4_InIN</v>
      </c>
      <c r="B2719" s="23" t="s">
        <v>732</v>
      </c>
      <c r="C2719" s="23">
        <v>4</v>
      </c>
      <c r="D2719" s="23" t="s">
        <v>113</v>
      </c>
      <c r="E2719" s="23">
        <v>4.8762288741745277E-3</v>
      </c>
      <c r="F2719" s="23">
        <v>3.0960041035243104E-2</v>
      </c>
      <c r="G2719" s="23">
        <v>2.5424020944862413E-2</v>
      </c>
      <c r="H2719" s="23">
        <v>1.8278726128203478E-2</v>
      </c>
      <c r="I2719" s="23">
        <v>6.4794909057691661E-5</v>
      </c>
      <c r="J2719" s="23">
        <v>40.313846344918282</v>
      </c>
      <c r="K2719" s="23">
        <v>-28.018988421889084</v>
      </c>
      <c r="L2719" s="23"/>
    </row>
    <row r="2720" spans="1:12" x14ac:dyDescent="0.2">
      <c r="A2720" s="103" t="str">
        <f t="shared" si="111"/>
        <v>2020_2_4_lagE</v>
      </c>
      <c r="B2720" s="23" t="s">
        <v>732</v>
      </c>
      <c r="C2720" s="23">
        <v>4</v>
      </c>
      <c r="D2720" s="23" t="s">
        <v>226</v>
      </c>
      <c r="E2720" s="23">
        <v>9.6254669713431671E-6</v>
      </c>
      <c r="F2720" s="23">
        <v>1.1087245881414068E-3</v>
      </c>
      <c r="G2720" s="23">
        <v>8.4404104482808714E-3</v>
      </c>
      <c r="H2720" s="23">
        <v>1.1911758986065784E-2</v>
      </c>
      <c r="I2720" s="23">
        <v>3.596810646876143E-4</v>
      </c>
      <c r="J2720" s="23">
        <v>44.080255645143637</v>
      </c>
      <c r="K2720" s="23">
        <v>52.69372383833506</v>
      </c>
      <c r="L2720" s="23"/>
    </row>
    <row r="2721" spans="1:12" x14ac:dyDescent="0.2">
      <c r="A2721" s="103" t="str">
        <f t="shared" si="111"/>
        <v>2020_2_4_lagI</v>
      </c>
      <c r="B2721" s="23" t="s">
        <v>732</v>
      </c>
      <c r="C2721" s="23">
        <v>4</v>
      </c>
      <c r="D2721" s="23" t="s">
        <v>227</v>
      </c>
      <c r="E2721" s="23">
        <v>0</v>
      </c>
      <c r="F2721" s="23">
        <v>2.2001640566807389E-2</v>
      </c>
      <c r="G2721" s="23">
        <v>2.6325940654084834E-2</v>
      </c>
      <c r="H2721" s="23">
        <v>2.8487933533577172E-2</v>
      </c>
      <c r="I2721" s="23">
        <v>2.4360947636942127E-3</v>
      </c>
      <c r="J2721" s="23">
        <v>40.109658953872085</v>
      </c>
      <c r="K2721" s="23">
        <v>14.332178946542362</v>
      </c>
      <c r="L2721" s="23"/>
    </row>
    <row r="2722" spans="1:12" x14ac:dyDescent="0.2">
      <c r="A2722" s="103" t="str">
        <f t="shared" si="111"/>
        <v>2020_2_5_f12_3</v>
      </c>
      <c r="B2722" s="23" t="s">
        <v>732</v>
      </c>
      <c r="C2722" s="23">
        <v>5</v>
      </c>
      <c r="D2722" s="23" t="s">
        <v>3</v>
      </c>
      <c r="E2722" s="23">
        <v>1.9441448769416041E-2</v>
      </c>
      <c r="F2722" s="23">
        <v>2.3447917781624672</v>
      </c>
      <c r="G2722" s="23">
        <v>2.6735973332119634</v>
      </c>
      <c r="H2722" s="23">
        <v>0.15004874426447312</v>
      </c>
      <c r="I2722" s="23">
        <v>0</v>
      </c>
      <c r="J2722" s="23">
        <v>260.03967056799996</v>
      </c>
      <c r="K2722" s="23">
        <v>-43.054701167369828</v>
      </c>
      <c r="L2722" s="23"/>
    </row>
    <row r="2723" spans="1:12" x14ac:dyDescent="0.2">
      <c r="A2723" s="103" t="str">
        <f t="shared" si="111"/>
        <v>2020_2_5_f4_1</v>
      </c>
      <c r="B2723" s="23" t="s">
        <v>732</v>
      </c>
      <c r="C2723" s="23">
        <v>5</v>
      </c>
      <c r="D2723" s="23" t="s">
        <v>43</v>
      </c>
      <c r="E2723" s="23">
        <v>0</v>
      </c>
      <c r="F2723" s="23">
        <v>7.8487888369547884E-2</v>
      </c>
      <c r="G2723" s="23">
        <v>0.84761031445664292</v>
      </c>
      <c r="H2723" s="23">
        <v>1.5572710962399097</v>
      </c>
      <c r="I2723" s="23">
        <v>5.732936991699291E-2</v>
      </c>
      <c r="J2723" s="23">
        <v>255.57426179599992</v>
      </c>
      <c r="K2723" s="23">
        <v>62.716683688511466</v>
      </c>
      <c r="L2723" s="23"/>
    </row>
    <row r="2724" spans="1:12" x14ac:dyDescent="0.2">
      <c r="A2724" s="103" t="str">
        <f t="shared" si="111"/>
        <v>2020_2_5_f4_2</v>
      </c>
      <c r="B2724" s="23" t="s">
        <v>732</v>
      </c>
      <c r="C2724" s="23">
        <v>5</v>
      </c>
      <c r="D2724" s="23" t="s">
        <v>44</v>
      </c>
      <c r="E2724" s="23">
        <v>1.9306515400314471E-3</v>
      </c>
      <c r="F2724" s="23">
        <v>0.10428374859657261</v>
      </c>
      <c r="G2724" s="23">
        <v>1.675762549909489</v>
      </c>
      <c r="H2724" s="23">
        <v>1.2466889192634789</v>
      </c>
      <c r="I2724" s="23">
        <v>4.5575933767518853E-2</v>
      </c>
      <c r="J2724" s="23">
        <v>265.85099132799991</v>
      </c>
      <c r="K2724" s="23">
        <v>39.99996792350705</v>
      </c>
      <c r="L2724" s="23"/>
    </row>
    <row r="2725" spans="1:12" x14ac:dyDescent="0.2">
      <c r="A2725" s="103" t="str">
        <f t="shared" si="111"/>
        <v>2020_2_5_f4_3</v>
      </c>
      <c r="B2725" s="23" t="s">
        <v>732</v>
      </c>
      <c r="C2725" s="23">
        <v>5</v>
      </c>
      <c r="D2725" s="23" t="s">
        <v>100</v>
      </c>
      <c r="E2725" s="23">
        <v>0</v>
      </c>
      <c r="F2725" s="23">
        <v>0.12242051083228749</v>
      </c>
      <c r="G2725" s="23">
        <v>1.5597968504282871</v>
      </c>
      <c r="H2725" s="23">
        <v>3.0342989253994603</v>
      </c>
      <c r="I2725" s="23">
        <v>0.43190231936379281</v>
      </c>
      <c r="J2725" s="23">
        <v>257.26124773599992</v>
      </c>
      <c r="K2725" s="23">
        <v>73.336753326100535</v>
      </c>
      <c r="L2725" s="23"/>
    </row>
    <row r="2726" spans="1:12" x14ac:dyDescent="0.2">
      <c r="A2726" s="103" t="str">
        <f t="shared" si="111"/>
        <v>2020_2_5_f4_4</v>
      </c>
      <c r="B2726" s="23" t="s">
        <v>732</v>
      </c>
      <c r="C2726" s="23">
        <v>5</v>
      </c>
      <c r="D2726" s="23" t="s">
        <v>102</v>
      </c>
      <c r="E2726" s="23">
        <v>0</v>
      </c>
      <c r="F2726" s="23">
        <v>1.9524016929681169</v>
      </c>
      <c r="G2726" s="23">
        <v>4.8582962785575088</v>
      </c>
      <c r="H2726" s="23">
        <v>1.4348473309773648</v>
      </c>
      <c r="I2726" s="23">
        <v>8.1860037185724367E-3</v>
      </c>
      <c r="J2726" s="23">
        <v>239.02854334800006</v>
      </c>
      <c r="K2726" s="23">
        <v>-6.0721913030512891</v>
      </c>
      <c r="L2726" s="23"/>
    </row>
    <row r="2727" spans="1:12" x14ac:dyDescent="0.2">
      <c r="A2727" s="103" t="str">
        <f t="shared" si="111"/>
        <v>2020_2_5_f60_1</v>
      </c>
      <c r="B2727" s="23" t="s">
        <v>732</v>
      </c>
      <c r="C2727" s="23">
        <v>5</v>
      </c>
      <c r="D2727" s="23" t="s">
        <v>109</v>
      </c>
      <c r="E2727" s="23">
        <v>1.5897012727998257E-2</v>
      </c>
      <c r="F2727" s="23">
        <v>1.3528267530170832</v>
      </c>
      <c r="G2727" s="23">
        <v>3.0249612725345152</v>
      </c>
      <c r="H2727" s="23">
        <v>0.81267908884291906</v>
      </c>
      <c r="I2727" s="23">
        <v>0</v>
      </c>
      <c r="J2727" s="23">
        <v>261.03967056799996</v>
      </c>
      <c r="K2727" s="23">
        <v>-10.985433897153575</v>
      </c>
      <c r="L2727" s="23"/>
    </row>
    <row r="2728" spans="1:12" x14ac:dyDescent="0.2">
      <c r="A2728" s="103" t="str">
        <f t="shared" si="111"/>
        <v>2020_2_5_f61_1</v>
      </c>
      <c r="B2728" s="23" t="s">
        <v>732</v>
      </c>
      <c r="C2728" s="23">
        <v>5</v>
      </c>
      <c r="D2728" s="23" t="s">
        <v>110</v>
      </c>
      <c r="E2728" s="23">
        <v>7.0639975142050733E-3</v>
      </c>
      <c r="F2728" s="23">
        <v>3.8119060050210747</v>
      </c>
      <c r="G2728" s="23">
        <v>3.466015198535854</v>
      </c>
      <c r="H2728" s="23">
        <v>0.90634531695268683</v>
      </c>
      <c r="I2728" s="23">
        <v>0</v>
      </c>
      <c r="J2728" s="23">
        <v>240.61828694000002</v>
      </c>
      <c r="K2728" s="23">
        <v>-35.643643931501138</v>
      </c>
      <c r="L2728" s="23"/>
    </row>
    <row r="2729" spans="1:12" x14ac:dyDescent="0.2">
      <c r="A2729" s="103" t="str">
        <f t="shared" si="111"/>
        <v>2020_2_5_f61_2</v>
      </c>
      <c r="B2729" s="23" t="s">
        <v>732</v>
      </c>
      <c r="C2729" s="23">
        <v>5</v>
      </c>
      <c r="D2729" s="23" t="s">
        <v>111</v>
      </c>
      <c r="E2729" s="23">
        <v>1.1436577994722765</v>
      </c>
      <c r="F2729" s="23">
        <v>5.342418343422584</v>
      </c>
      <c r="G2729" s="23">
        <v>1.6887815641192852</v>
      </c>
      <c r="H2729" s="23">
        <v>1.58205518624429E-2</v>
      </c>
      <c r="I2729" s="23">
        <v>0</v>
      </c>
      <c r="J2729" s="23">
        <v>240.55055591999994</v>
      </c>
      <c r="K2729" s="23">
        <v>-92.958277078618863</v>
      </c>
      <c r="L2729" s="23"/>
    </row>
    <row r="2730" spans="1:12" x14ac:dyDescent="0.2">
      <c r="A2730" s="103" t="str">
        <f t="shared" si="111"/>
        <v>2020_2_5_f9_1</v>
      </c>
      <c r="B2730" s="23" t="s">
        <v>732</v>
      </c>
      <c r="C2730" s="23">
        <v>5</v>
      </c>
      <c r="D2730" s="23" t="s">
        <v>4</v>
      </c>
      <c r="E2730" s="23">
        <v>1.1668534995808073E-2</v>
      </c>
      <c r="F2730" s="23">
        <v>0.32190902119542703</v>
      </c>
      <c r="G2730" s="23">
        <v>1.5985308974141341</v>
      </c>
      <c r="H2730" s="23">
        <v>0.62380718185428707</v>
      </c>
      <c r="I2730" s="23">
        <v>2.1929672613892257E-2</v>
      </c>
      <c r="J2730" s="23">
        <v>260.38558255599997</v>
      </c>
      <c r="K2730" s="23">
        <v>12.50736166694101</v>
      </c>
      <c r="L2730" s="23"/>
    </row>
    <row r="2731" spans="1:12" x14ac:dyDescent="0.2">
      <c r="A2731" s="103" t="str">
        <f t="shared" si="111"/>
        <v>2020_2_5_f9_2</v>
      </c>
      <c r="B2731" s="23" t="s">
        <v>732</v>
      </c>
      <c r="C2731" s="23">
        <v>5</v>
      </c>
      <c r="D2731" s="23" t="s">
        <v>5</v>
      </c>
      <c r="E2731" s="23">
        <v>1.0232453448675365E-2</v>
      </c>
      <c r="F2731" s="23">
        <v>0.48656294745972994</v>
      </c>
      <c r="G2731" s="23">
        <v>2.1593321841724964</v>
      </c>
      <c r="H2731" s="23">
        <v>0.36296203831818441</v>
      </c>
      <c r="I2731" s="23">
        <v>1.0867402827352117E-2</v>
      </c>
      <c r="J2731" s="23">
        <v>262.32897875600003</v>
      </c>
      <c r="K2731" s="23">
        <v>-4.0373843366532887</v>
      </c>
      <c r="L2731" s="23"/>
    </row>
    <row r="2732" spans="1:12" x14ac:dyDescent="0.2">
      <c r="A2732" s="103" t="str">
        <f t="shared" si="111"/>
        <v>2020_2_5_f9_3</v>
      </c>
      <c r="B2732" s="23" t="s">
        <v>732</v>
      </c>
      <c r="C2732" s="23">
        <v>5</v>
      </c>
      <c r="D2732" s="23" t="s">
        <v>6</v>
      </c>
      <c r="E2732" s="23">
        <v>1.5897012727998257E-2</v>
      </c>
      <c r="F2732" s="23">
        <v>0.48476513931914211</v>
      </c>
      <c r="G2732" s="23">
        <v>2.7539067074045764</v>
      </c>
      <c r="H2732" s="23">
        <v>1.7878777692219159</v>
      </c>
      <c r="I2732" s="23">
        <v>6.0806499163513612E-2</v>
      </c>
      <c r="J2732" s="23">
        <v>255.26124773600003</v>
      </c>
      <c r="K2732" s="23">
        <v>27.294973772232911</v>
      </c>
      <c r="L2732" s="23"/>
    </row>
    <row r="2733" spans="1:12" x14ac:dyDescent="0.2">
      <c r="A2733" s="103" t="str">
        <f t="shared" si="111"/>
        <v>2020_2_5_f9_4</v>
      </c>
      <c r="B2733" s="23" t="s">
        <v>732</v>
      </c>
      <c r="C2733" s="23">
        <v>5</v>
      </c>
      <c r="D2733" s="23" t="s">
        <v>7</v>
      </c>
      <c r="E2733" s="23">
        <v>0.2357642708853567</v>
      </c>
      <c r="F2733" s="23">
        <v>5.160820158486108</v>
      </c>
      <c r="G2733" s="23">
        <v>2.5667812764441824</v>
      </c>
      <c r="H2733" s="23">
        <v>0.28262384450792882</v>
      </c>
      <c r="I2733" s="23">
        <v>4.0930018592862183E-3</v>
      </c>
      <c r="J2733" s="23">
        <v>239.02854334799994</v>
      </c>
      <c r="K2733" s="23">
        <v>-64.74527761685269</v>
      </c>
      <c r="L2733" s="23"/>
    </row>
    <row r="2734" spans="1:12" x14ac:dyDescent="0.2">
      <c r="A2734" s="103" t="str">
        <f t="shared" si="111"/>
        <v>2020_2_5_InEI</v>
      </c>
      <c r="B2734" s="23" t="s">
        <v>732</v>
      </c>
      <c r="C2734" s="23">
        <v>5</v>
      </c>
      <c r="D2734" s="23" t="s">
        <v>107</v>
      </c>
      <c r="E2734" s="23">
        <v>2.4909330386993733E-4</v>
      </c>
      <c r="F2734" s="23">
        <v>9.4069168732523068E-3</v>
      </c>
      <c r="G2734" s="23">
        <v>4.466460142835723E-2</v>
      </c>
      <c r="H2734" s="23">
        <v>1.1423428887250783E-2</v>
      </c>
      <c r="I2734" s="23">
        <v>4.0905620470928385E-4</v>
      </c>
      <c r="J2734" s="23">
        <v>261.19170815646328</v>
      </c>
      <c r="K2734" s="23">
        <v>3.531864617560073</v>
      </c>
      <c r="L2734" s="23"/>
    </row>
    <row r="2735" spans="1:12" x14ac:dyDescent="0.2">
      <c r="A2735" s="103" t="str">
        <f t="shared" si="111"/>
        <v>2020_2_5_InIN</v>
      </c>
      <c r="B2735" s="23" t="s">
        <v>732</v>
      </c>
      <c r="C2735" s="23">
        <v>5</v>
      </c>
      <c r="D2735" s="23" t="s">
        <v>113</v>
      </c>
      <c r="E2735" s="23">
        <v>1.2170821812027922E-2</v>
      </c>
      <c r="F2735" s="23">
        <v>0.38785376012155276</v>
      </c>
      <c r="G2735" s="23">
        <v>0.33821559935688983</v>
      </c>
      <c r="H2735" s="23">
        <v>0.109437170743617</v>
      </c>
      <c r="I2735" s="23">
        <v>2.1691190440162383E-3</v>
      </c>
      <c r="J2735" s="23">
        <v>247.47287227964705</v>
      </c>
      <c r="K2735" s="23">
        <v>-35.114577170084324</v>
      </c>
      <c r="L2735" s="23"/>
    </row>
    <row r="2736" spans="1:12" x14ac:dyDescent="0.2">
      <c r="A2736" s="103" t="str">
        <f t="shared" si="111"/>
        <v>2020_2_5_lagE</v>
      </c>
      <c r="B2736" s="23" t="s">
        <v>732</v>
      </c>
      <c r="C2736" s="23">
        <v>5</v>
      </c>
      <c r="D2736" s="23" t="s">
        <v>226</v>
      </c>
      <c r="E2736" s="23">
        <v>2.1727171140597991E-5</v>
      </c>
      <c r="F2736" s="23">
        <v>2.2768679130424794E-3</v>
      </c>
      <c r="G2736" s="23">
        <v>2.9730072052893547E-2</v>
      </c>
      <c r="H2736" s="23">
        <v>3.3209724572830675E-2</v>
      </c>
      <c r="I2736" s="23">
        <v>1.1737382801311174E-3</v>
      </c>
      <c r="J2736" s="23">
        <v>260.99409048476133</v>
      </c>
      <c r="K2736" s="23">
        <v>50.046397973916278</v>
      </c>
      <c r="L2736" s="23"/>
    </row>
    <row r="2737" spans="1:12" x14ac:dyDescent="0.2">
      <c r="A2737" s="103" t="str">
        <f t="shared" si="111"/>
        <v>2020_2_5_lagI</v>
      </c>
      <c r="B2737" s="23" t="s">
        <v>732</v>
      </c>
      <c r="C2737" s="23">
        <v>5</v>
      </c>
      <c r="D2737" s="23" t="s">
        <v>227</v>
      </c>
      <c r="E2737" s="23">
        <v>0</v>
      </c>
      <c r="F2737" s="23">
        <v>0.12978470824882918</v>
      </c>
      <c r="G2737" s="23">
        <v>0.40953639517708851</v>
      </c>
      <c r="H2737" s="23">
        <v>0.28887764723444781</v>
      </c>
      <c r="I2737" s="23">
        <v>2.521325114572202E-2</v>
      </c>
      <c r="J2737" s="23">
        <v>248.19067906175076</v>
      </c>
      <c r="K2737" s="23">
        <v>24.550796196169475</v>
      </c>
      <c r="L2737" s="23"/>
    </row>
    <row r="2738" spans="1:12" x14ac:dyDescent="0.2">
      <c r="A2738" s="103" t="str">
        <f t="shared" si="111"/>
        <v>2020_2_6_f12_3</v>
      </c>
      <c r="B2738" s="23" t="s">
        <v>732</v>
      </c>
      <c r="C2738" s="23">
        <v>6</v>
      </c>
      <c r="D2738" s="23" t="s">
        <v>3</v>
      </c>
      <c r="E2738" s="23">
        <v>1.0681025391482872E-2</v>
      </c>
      <c r="F2738" s="23">
        <v>0.49067340365067658</v>
      </c>
      <c r="G2738" s="23">
        <v>0.35418215457529822</v>
      </c>
      <c r="H2738" s="23">
        <v>7.1613974000277868E-3</v>
      </c>
      <c r="I2738" s="23">
        <v>0</v>
      </c>
      <c r="J2738" s="23">
        <v>89.423802267999989</v>
      </c>
      <c r="K2738" s="23">
        <v>-58.522689068792623</v>
      </c>
      <c r="L2738" s="23"/>
    </row>
    <row r="2739" spans="1:12" x14ac:dyDescent="0.2">
      <c r="A2739" s="103" t="str">
        <f t="shared" si="111"/>
        <v>2020_2_6_f4_1</v>
      </c>
      <c r="B2739" s="23" t="s">
        <v>732</v>
      </c>
      <c r="C2739" s="23">
        <v>6</v>
      </c>
      <c r="D2739" s="23" t="s">
        <v>43</v>
      </c>
      <c r="E2739" s="23">
        <v>0</v>
      </c>
      <c r="F2739" s="23">
        <v>2.1370423627160923E-2</v>
      </c>
      <c r="G2739" s="23">
        <v>0.30579466160325652</v>
      </c>
      <c r="H2739" s="23">
        <v>0.76036504753188972</v>
      </c>
      <c r="I2739" s="23">
        <v>5.2284381718898328E-2</v>
      </c>
      <c r="J2739" s="23">
        <v>90.744557000000015</v>
      </c>
      <c r="K2739" s="23">
        <v>74.008830088155122</v>
      </c>
      <c r="L2739" s="23"/>
    </row>
    <row r="2740" spans="1:12" x14ac:dyDescent="0.2">
      <c r="A2740" s="103" t="str">
        <f t="shared" si="111"/>
        <v>2020_2_6_f4_2</v>
      </c>
      <c r="B2740" s="23" t="s">
        <v>732</v>
      </c>
      <c r="C2740" s="23">
        <v>6</v>
      </c>
      <c r="D2740" s="23" t="s">
        <v>44</v>
      </c>
      <c r="E2740" s="23">
        <v>1.0101794360896938E-3</v>
      </c>
      <c r="F2740" s="23">
        <v>3.7548406524817675E-2</v>
      </c>
      <c r="G2740" s="23">
        <v>0.6189568154112528</v>
      </c>
      <c r="H2740" s="23">
        <v>0.43137861802770705</v>
      </c>
      <c r="I2740" s="23">
        <v>1.5873734466918825E-3</v>
      </c>
      <c r="J2740" s="23">
        <v>94.310594720000026</v>
      </c>
      <c r="K2740" s="23">
        <v>36.221122351573385</v>
      </c>
      <c r="L2740" s="23"/>
    </row>
    <row r="2741" spans="1:12" x14ac:dyDescent="0.2">
      <c r="A2741" s="103" t="str">
        <f t="shared" si="111"/>
        <v>2020_2_6_f4_3</v>
      </c>
      <c r="B2741" s="23" t="s">
        <v>732</v>
      </c>
      <c r="C2741" s="23">
        <v>6</v>
      </c>
      <c r="D2741" s="23" t="s">
        <v>100</v>
      </c>
      <c r="E2741" s="23">
        <v>0</v>
      </c>
      <c r="F2741" s="23">
        <v>7.5639248405358229E-3</v>
      </c>
      <c r="G2741" s="23">
        <v>0.37871226887623094</v>
      </c>
      <c r="H2741" s="23">
        <v>0.41716376417522544</v>
      </c>
      <c r="I2741" s="23">
        <v>4.4649923982386784E-2</v>
      </c>
      <c r="J2741" s="23">
        <v>87.156748568000012</v>
      </c>
      <c r="K2741" s="23">
        <v>58.826275134521808</v>
      </c>
      <c r="L2741" s="23"/>
    </row>
    <row r="2742" spans="1:12" x14ac:dyDescent="0.2">
      <c r="A2742" s="103" t="str">
        <f t="shared" si="111"/>
        <v>2020_2_6_f4_4</v>
      </c>
      <c r="B2742" s="23" t="s">
        <v>732</v>
      </c>
      <c r="C2742" s="23">
        <v>6</v>
      </c>
      <c r="D2742" s="23" t="s">
        <v>102</v>
      </c>
      <c r="E2742" s="23">
        <v>0</v>
      </c>
      <c r="F2742" s="23">
        <v>0.14402342848501504</v>
      </c>
      <c r="G2742" s="23">
        <v>0.28034553176573695</v>
      </c>
      <c r="H2742" s="23">
        <v>7.0232515214617305E-2</v>
      </c>
      <c r="I2742" s="23">
        <v>8.7448171545289125E-4</v>
      </c>
      <c r="J2742" s="23">
        <v>80.817125951999998</v>
      </c>
      <c r="K2742" s="23">
        <v>-14.539948668629441</v>
      </c>
      <c r="L2742" s="23"/>
    </row>
    <row r="2743" spans="1:12" x14ac:dyDescent="0.2">
      <c r="A2743" s="103" t="str">
        <f t="shared" si="111"/>
        <v>2020_2_6_f60_1</v>
      </c>
      <c r="B2743" s="23" t="s">
        <v>732</v>
      </c>
      <c r="C2743" s="23">
        <v>6</v>
      </c>
      <c r="D2743" s="23" t="s">
        <v>109</v>
      </c>
      <c r="E2743" s="23">
        <v>0</v>
      </c>
      <c r="F2743" s="23">
        <v>0.28272337059353342</v>
      </c>
      <c r="G2743" s="23">
        <v>0.4808440340402042</v>
      </c>
      <c r="H2743" s="23">
        <v>8.8449550992264842E-2</v>
      </c>
      <c r="I2743" s="23">
        <v>0</v>
      </c>
      <c r="J2743" s="23">
        <v>88.423802267999989</v>
      </c>
      <c r="K2743" s="23">
        <v>-22.801637727799651</v>
      </c>
      <c r="L2743" s="23"/>
    </row>
    <row r="2744" spans="1:12" x14ac:dyDescent="0.2">
      <c r="A2744" s="103" t="str">
        <f t="shared" si="111"/>
        <v>2020_2_6_f61_1</v>
      </c>
      <c r="B2744" s="23" t="s">
        <v>732</v>
      </c>
      <c r="C2744" s="23">
        <v>6</v>
      </c>
      <c r="D2744" s="23" t="s">
        <v>110</v>
      </c>
      <c r="E2744" s="23">
        <v>2.3388182291974594E-2</v>
      </c>
      <c r="F2744" s="23">
        <v>0.21914267100233983</v>
      </c>
      <c r="G2744" s="23">
        <v>0.25448770939859611</v>
      </c>
      <c r="H2744" s="23">
        <v>5.2164095957217662E-3</v>
      </c>
      <c r="I2744" s="23">
        <v>0</v>
      </c>
      <c r="J2744" s="23">
        <v>81.970972103999998</v>
      </c>
      <c r="K2744" s="23">
        <v>-51.908497093018561</v>
      </c>
      <c r="L2744" s="23"/>
    </row>
    <row r="2745" spans="1:12" x14ac:dyDescent="0.2">
      <c r="A2745" s="103" t="str">
        <f t="shared" si="111"/>
        <v>2020_2_6_f61_2</v>
      </c>
      <c r="B2745" s="23" t="s">
        <v>732</v>
      </c>
      <c r="C2745" s="23">
        <v>6</v>
      </c>
      <c r="D2745" s="23" t="s">
        <v>111</v>
      </c>
      <c r="E2745" s="23">
        <v>4.4663033617112921E-2</v>
      </c>
      <c r="F2745" s="23">
        <v>0.37342948804456477</v>
      </c>
      <c r="G2745" s="23">
        <v>8.7847786681323606E-2</v>
      </c>
      <c r="H2745" s="23">
        <v>0</v>
      </c>
      <c r="I2745" s="23">
        <v>0</v>
      </c>
      <c r="J2745" s="23">
        <v>82.930333487999988</v>
      </c>
      <c r="K2745" s="23">
        <v>-91.464456902901347</v>
      </c>
      <c r="L2745" s="23"/>
    </row>
    <row r="2746" spans="1:12" x14ac:dyDescent="0.2">
      <c r="A2746" s="103" t="str">
        <f t="shared" si="111"/>
        <v>2020_2_6_f9_1</v>
      </c>
      <c r="B2746" s="23" t="s">
        <v>732</v>
      </c>
      <c r="C2746" s="23">
        <v>6</v>
      </c>
      <c r="D2746" s="23" t="s">
        <v>4</v>
      </c>
      <c r="E2746" s="23">
        <v>1.1497896523817775E-3</v>
      </c>
      <c r="F2746" s="23">
        <v>9.2068502113701711E-2</v>
      </c>
      <c r="G2746" s="23">
        <v>0.66220508157921365</v>
      </c>
      <c r="H2746" s="23">
        <v>0.3584015801341417</v>
      </c>
      <c r="I2746" s="23">
        <v>2.483977134938507E-2</v>
      </c>
      <c r="J2746" s="23">
        <v>90.631349456000009</v>
      </c>
      <c r="K2746" s="23">
        <v>27.550958115577632</v>
      </c>
      <c r="L2746" s="23"/>
    </row>
    <row r="2747" spans="1:12" x14ac:dyDescent="0.2">
      <c r="A2747" s="103" t="str">
        <f t="shared" si="111"/>
        <v>2020_2_6_f9_2</v>
      </c>
      <c r="B2747" s="23" t="s">
        <v>732</v>
      </c>
      <c r="C2747" s="23">
        <v>6</v>
      </c>
      <c r="D2747" s="23" t="s">
        <v>5</v>
      </c>
      <c r="E2747" s="23">
        <v>1.3217936584953559E-2</v>
      </c>
      <c r="F2747" s="23">
        <v>0.23765751820003725</v>
      </c>
      <c r="G2747" s="23">
        <v>0.67604683169346491</v>
      </c>
      <c r="H2747" s="23">
        <v>0.11523298765562139</v>
      </c>
      <c r="I2747" s="23">
        <v>0</v>
      </c>
      <c r="J2747" s="23">
        <v>92.197387176000021</v>
      </c>
      <c r="K2747" s="23">
        <v>-14.283898705786481</v>
      </c>
      <c r="L2747" s="23"/>
    </row>
    <row r="2748" spans="1:12" x14ac:dyDescent="0.2">
      <c r="A2748" s="103" t="str">
        <f t="shared" si="111"/>
        <v>2020_2_6_f9_3</v>
      </c>
      <c r="B2748" s="23" t="s">
        <v>732</v>
      </c>
      <c r="C2748" s="23">
        <v>6</v>
      </c>
      <c r="D2748" s="23" t="s">
        <v>6</v>
      </c>
      <c r="E2748" s="23">
        <v>0</v>
      </c>
      <c r="F2748" s="23">
        <v>6.7248622590398502E-2</v>
      </c>
      <c r="G2748" s="23">
        <v>0.50667521487253309</v>
      </c>
      <c r="H2748" s="23">
        <v>0.25135161075669299</v>
      </c>
      <c r="I2748" s="23">
        <v>2.1971846964938927E-2</v>
      </c>
      <c r="J2748" s="23">
        <v>87.156748567999998</v>
      </c>
      <c r="K2748" s="23">
        <v>26.916188861540704</v>
      </c>
      <c r="L2748" s="23"/>
    </row>
    <row r="2749" spans="1:12" x14ac:dyDescent="0.2">
      <c r="A2749" s="103" t="str">
        <f t="shared" si="111"/>
        <v>2020_2_6_f9_4</v>
      </c>
      <c r="B2749" s="23" t="s">
        <v>732</v>
      </c>
      <c r="C2749" s="23">
        <v>6</v>
      </c>
      <c r="D2749" s="23" t="s">
        <v>7</v>
      </c>
      <c r="E2749" s="23">
        <v>3.3852533469602993E-2</v>
      </c>
      <c r="F2749" s="23">
        <v>0.28948540729884503</v>
      </c>
      <c r="G2749" s="23">
        <v>0.16981517429969922</v>
      </c>
      <c r="H2749" s="23">
        <v>4.1509854263750128E-3</v>
      </c>
      <c r="I2749" s="23">
        <v>4.3724085772644562E-4</v>
      </c>
      <c r="J2749" s="23">
        <v>80.817125948000012</v>
      </c>
      <c r="K2749" s="23">
        <v>-70.75261342356491</v>
      </c>
      <c r="L2749" s="23"/>
    </row>
    <row r="2750" spans="1:12" x14ac:dyDescent="0.2">
      <c r="A2750" s="103" t="str">
        <f t="shared" si="111"/>
        <v>2020_2_6_InEI</v>
      </c>
      <c r="B2750" s="23" t="s">
        <v>732</v>
      </c>
      <c r="C2750" s="23">
        <v>6</v>
      </c>
      <c r="D2750" s="23" t="s">
        <v>107</v>
      </c>
      <c r="E2750" s="23">
        <v>2.024429222565385E-4</v>
      </c>
      <c r="F2750" s="23">
        <v>4.8124229721690347E-3</v>
      </c>
      <c r="G2750" s="23">
        <v>2.180809167741686E-2</v>
      </c>
      <c r="H2750" s="23">
        <v>7.6846263250005065E-3</v>
      </c>
      <c r="I2750" s="23">
        <v>6.0233639854661105E-4</v>
      </c>
      <c r="J2750" s="23">
        <v>91.370107400792421</v>
      </c>
      <c r="K2750" s="23">
        <v>10.45855494549158</v>
      </c>
      <c r="L2750" s="23"/>
    </row>
    <row r="2751" spans="1:12" x14ac:dyDescent="0.2">
      <c r="A2751" s="103" t="str">
        <f t="shared" si="111"/>
        <v>2020_2_6_InIN</v>
      </c>
      <c r="B2751" s="23" t="s">
        <v>732</v>
      </c>
      <c r="C2751" s="23">
        <v>6</v>
      </c>
      <c r="D2751" s="23" t="s">
        <v>113</v>
      </c>
      <c r="E2751" s="23">
        <v>5.0449390414376914E-4</v>
      </c>
      <c r="F2751" s="23">
        <v>4.8463592249882292E-3</v>
      </c>
      <c r="G2751" s="23">
        <v>9.0108246020231299E-3</v>
      </c>
      <c r="H2751" s="23">
        <v>3.228835487729845E-3</v>
      </c>
      <c r="I2751" s="23">
        <v>4.3688600776637396E-4</v>
      </c>
      <c r="J2751" s="23">
        <v>84.899092629932426</v>
      </c>
      <c r="K2751" s="23">
        <v>-9.7226422290685157</v>
      </c>
      <c r="L2751" s="23"/>
    </row>
    <row r="2752" spans="1:12" x14ac:dyDescent="0.2">
      <c r="A2752" s="103" t="str">
        <f t="shared" si="111"/>
        <v>2020_2_6_lagE</v>
      </c>
      <c r="B2752" s="23" t="s">
        <v>732</v>
      </c>
      <c r="C2752" s="23">
        <v>6</v>
      </c>
      <c r="D2752" s="23" t="s">
        <v>226</v>
      </c>
      <c r="E2752" s="23">
        <v>1.3449476711557449E-5</v>
      </c>
      <c r="F2752" s="23">
        <v>7.741326971233486E-4</v>
      </c>
      <c r="G2752" s="23">
        <v>1.4856924782603491E-2</v>
      </c>
      <c r="H2752" s="23">
        <v>2.0010392953864621E-2</v>
      </c>
      <c r="I2752" s="23">
        <v>6.3039992778155007E-4</v>
      </c>
      <c r="J2752" s="23">
        <v>92.458946764190117</v>
      </c>
      <c r="K2752" s="23">
        <v>56.414474319421345</v>
      </c>
      <c r="L2752" s="23"/>
    </row>
    <row r="2753" spans="1:12" x14ac:dyDescent="0.2">
      <c r="A2753" s="103" t="str">
        <f t="shared" si="111"/>
        <v>2020_2_6_lagI</v>
      </c>
      <c r="B2753" s="23" t="s">
        <v>732</v>
      </c>
      <c r="C2753" s="23">
        <v>6</v>
      </c>
      <c r="D2753" s="23" t="s">
        <v>227</v>
      </c>
      <c r="E2753" s="23">
        <v>0</v>
      </c>
      <c r="F2753" s="23">
        <v>2.2118704376459307E-3</v>
      </c>
      <c r="G2753" s="23">
        <v>8.7633056238434343E-3</v>
      </c>
      <c r="H2753" s="23">
        <v>6.415714612798165E-3</v>
      </c>
      <c r="I2753" s="23">
        <v>5.9667505328137157E-4</v>
      </c>
      <c r="J2753" s="23">
        <v>85.148382099330135</v>
      </c>
      <c r="K2753" s="23">
        <v>30.005140014264914</v>
      </c>
      <c r="L2753" s="23"/>
    </row>
    <row r="2754" spans="1:12" x14ac:dyDescent="0.2">
      <c r="A2754" s="103" t="str">
        <f t="shared" si="111"/>
        <v>2020_2_7_f12_3</v>
      </c>
      <c r="B2754" s="23" t="s">
        <v>732</v>
      </c>
      <c r="C2754" s="23">
        <v>7</v>
      </c>
      <c r="D2754" s="23" t="s">
        <v>3</v>
      </c>
      <c r="E2754" s="23">
        <v>0</v>
      </c>
      <c r="F2754" s="23">
        <v>4.9951620365531177E-2</v>
      </c>
      <c r="G2754" s="23">
        <v>5.3070535240561878E-2</v>
      </c>
      <c r="H2754" s="23">
        <v>5.5360131608404844E-3</v>
      </c>
      <c r="I2754" s="23">
        <v>0</v>
      </c>
      <c r="J2754" s="23">
        <v>63.626409223999978</v>
      </c>
      <c r="K2754" s="23">
        <v>-40.914108730083463</v>
      </c>
      <c r="L2754" s="23"/>
    </row>
    <row r="2755" spans="1:12" x14ac:dyDescent="0.2">
      <c r="A2755" s="103" t="str">
        <f t="shared" ref="A2755:A2818" si="112">CONCATENATE(B2755,"_",C2755,"_",D2755)</f>
        <v>2020_2_7_f4_1</v>
      </c>
      <c r="B2755" s="23" t="s">
        <v>732</v>
      </c>
      <c r="C2755" s="23">
        <v>7</v>
      </c>
      <c r="D2755" s="23" t="s">
        <v>43</v>
      </c>
      <c r="E2755" s="23">
        <v>0</v>
      </c>
      <c r="F2755" s="23">
        <v>1.0980017898458337E-2</v>
      </c>
      <c r="G2755" s="23">
        <v>0.10926315007167844</v>
      </c>
      <c r="H2755" s="23">
        <v>0.1128925205482418</v>
      </c>
      <c r="I2755" s="23">
        <v>8.8920772741382294E-3</v>
      </c>
      <c r="J2755" s="23">
        <v>61.880716074999981</v>
      </c>
      <c r="K2755" s="23">
        <v>49.455754304104225</v>
      </c>
      <c r="L2755" s="23"/>
    </row>
    <row r="2756" spans="1:12" x14ac:dyDescent="0.2">
      <c r="A2756" s="103" t="str">
        <f t="shared" si="112"/>
        <v>2020_2_7_f4_2</v>
      </c>
      <c r="B2756" s="23" t="s">
        <v>732</v>
      </c>
      <c r="C2756" s="23">
        <v>7</v>
      </c>
      <c r="D2756" s="23" t="s">
        <v>44</v>
      </c>
      <c r="E2756" s="23">
        <v>1.6070560910261818E-3</v>
      </c>
      <c r="F2756" s="23">
        <v>2.0630074767484137E-2</v>
      </c>
      <c r="G2756" s="23">
        <v>0.26510047194813668</v>
      </c>
      <c r="H2756" s="23">
        <v>0.16862330019176505</v>
      </c>
      <c r="I2756" s="23">
        <v>0</v>
      </c>
      <c r="J2756" s="23">
        <v>66.154300945000003</v>
      </c>
      <c r="K2756" s="23">
        <v>31.752527966796478</v>
      </c>
      <c r="L2756" s="23"/>
    </row>
    <row r="2757" spans="1:12" x14ac:dyDescent="0.2">
      <c r="A2757" s="103" t="str">
        <f t="shared" si="112"/>
        <v>2020_2_7_f4_3</v>
      </c>
      <c r="B2757" s="23" t="s">
        <v>732</v>
      </c>
      <c r="C2757" s="23">
        <v>7</v>
      </c>
      <c r="D2757" s="23" t="s">
        <v>100</v>
      </c>
      <c r="E2757" s="23">
        <v>0</v>
      </c>
      <c r="F2757" s="23">
        <v>4.7674549595776595E-4</v>
      </c>
      <c r="G2757" s="23">
        <v>6.0791290424568975E-2</v>
      </c>
      <c r="H2757" s="23">
        <v>4.1832628641665925E-2</v>
      </c>
      <c r="I2757" s="23">
        <v>3.6144927384167114E-3</v>
      </c>
      <c r="J2757" s="23">
        <v>60.10246147699997</v>
      </c>
      <c r="K2757" s="23">
        <v>45.527617492687838</v>
      </c>
      <c r="L2757" s="23"/>
    </row>
    <row r="2758" spans="1:12" x14ac:dyDescent="0.2">
      <c r="A2758" s="103" t="str">
        <f t="shared" si="112"/>
        <v>2020_2_7_f4_4</v>
      </c>
      <c r="B2758" s="23" t="s">
        <v>732</v>
      </c>
      <c r="C2758" s="23">
        <v>7</v>
      </c>
      <c r="D2758" s="23" t="s">
        <v>102</v>
      </c>
      <c r="E2758" s="23">
        <v>0</v>
      </c>
      <c r="F2758" s="23">
        <v>8.9011140692056238E-3</v>
      </c>
      <c r="G2758" s="23">
        <v>2.4014972734095884E-2</v>
      </c>
      <c r="H2758" s="23">
        <v>1.8402259645523081E-3</v>
      </c>
      <c r="I2758" s="23">
        <v>2.0705877156757156E-4</v>
      </c>
      <c r="J2758" s="23">
        <v>58.338310554999993</v>
      </c>
      <c r="K2758" s="23">
        <v>-19.010668218949949</v>
      </c>
      <c r="L2758" s="23"/>
    </row>
    <row r="2759" spans="1:12" x14ac:dyDescent="0.2">
      <c r="A2759" s="103" t="str">
        <f t="shared" si="112"/>
        <v>2020_2_7_f60_1</v>
      </c>
      <c r="B2759" s="23" t="s">
        <v>732</v>
      </c>
      <c r="C2759" s="23">
        <v>7</v>
      </c>
      <c r="D2759" s="23" t="s">
        <v>109</v>
      </c>
      <c r="E2759" s="23">
        <v>0</v>
      </c>
      <c r="F2759" s="23">
        <v>2.3075050206657656E-2</v>
      </c>
      <c r="G2759" s="23">
        <v>7.4895258896039554E-2</v>
      </c>
      <c r="H2759" s="23">
        <v>1.0587859664236325E-2</v>
      </c>
      <c r="I2759" s="23">
        <v>0</v>
      </c>
      <c r="J2759" s="23">
        <v>63.626409224000007</v>
      </c>
      <c r="K2759" s="23">
        <v>-11.502764540207394</v>
      </c>
      <c r="L2759" s="23"/>
    </row>
    <row r="2760" spans="1:12" x14ac:dyDescent="0.2">
      <c r="A2760" s="103" t="str">
        <f t="shared" si="112"/>
        <v>2020_2_7_f61_1</v>
      </c>
      <c r="B2760" s="23" t="s">
        <v>732</v>
      </c>
      <c r="C2760" s="23">
        <v>7</v>
      </c>
      <c r="D2760" s="23" t="s">
        <v>110</v>
      </c>
      <c r="E2760" s="23">
        <v>1.0352938578378578E-4</v>
      </c>
      <c r="F2760" s="23">
        <v>1.4240018924053913E-2</v>
      </c>
      <c r="G2760" s="23">
        <v>2.1272351714060236E-2</v>
      </c>
      <c r="H2760" s="23">
        <v>9.3176447205407245E-4</v>
      </c>
      <c r="I2760" s="23">
        <v>0</v>
      </c>
      <c r="J2760" s="23">
        <v>59.607541327999975</v>
      </c>
      <c r="K2760" s="23">
        <v>-36.979964137145778</v>
      </c>
      <c r="L2760" s="23"/>
    </row>
    <row r="2761" spans="1:12" x14ac:dyDescent="0.2">
      <c r="A2761" s="103" t="str">
        <f t="shared" si="112"/>
        <v>2020_2_7_f61_2</v>
      </c>
      <c r="B2761" s="23" t="s">
        <v>732</v>
      </c>
      <c r="C2761" s="23">
        <v>7</v>
      </c>
      <c r="D2761" s="23" t="s">
        <v>111</v>
      </c>
      <c r="E2761" s="23">
        <v>4.7062953402161401E-3</v>
      </c>
      <c r="F2761" s="23">
        <v>2.1977925040572655E-2</v>
      </c>
      <c r="G2761" s="23">
        <v>9.8867470947190516E-3</v>
      </c>
      <c r="H2761" s="23">
        <v>0</v>
      </c>
      <c r="I2761" s="23">
        <v>0</v>
      </c>
      <c r="J2761" s="23">
        <v>59.593027529000004</v>
      </c>
      <c r="K2761" s="23">
        <v>-85.83452363415779</v>
      </c>
      <c r="L2761" s="23"/>
    </row>
    <row r="2762" spans="1:12" x14ac:dyDescent="0.2">
      <c r="A2762" s="103" t="str">
        <f t="shared" si="112"/>
        <v>2020_2_7_f9_1</v>
      </c>
      <c r="B2762" s="23" t="s">
        <v>732</v>
      </c>
      <c r="C2762" s="23">
        <v>7</v>
      </c>
      <c r="D2762" s="23" t="s">
        <v>4</v>
      </c>
      <c r="E2762" s="23">
        <v>9.9323784922917039E-4</v>
      </c>
      <c r="F2762" s="23">
        <v>2.5388356744223101E-2</v>
      </c>
      <c r="G2762" s="23">
        <v>0.14773518218298967</v>
      </c>
      <c r="H2762" s="23">
        <v>6.3002975486956492E-2</v>
      </c>
      <c r="I2762" s="23">
        <v>3.9494197124545294E-3</v>
      </c>
      <c r="J2762" s="23">
        <v>61.625999100999977</v>
      </c>
      <c r="K2762" s="23">
        <v>18.055806187256515</v>
      </c>
      <c r="L2762" s="23"/>
    </row>
    <row r="2763" spans="1:12" x14ac:dyDescent="0.2">
      <c r="A2763" s="103" t="str">
        <f t="shared" si="112"/>
        <v>2020_2_7_f9_2</v>
      </c>
      <c r="B2763" s="23" t="s">
        <v>732</v>
      </c>
      <c r="C2763" s="23">
        <v>7</v>
      </c>
      <c r="D2763" s="23" t="s">
        <v>5</v>
      </c>
      <c r="E2763" s="23">
        <v>0</v>
      </c>
      <c r="F2763" s="23">
        <v>0.10536424377421622</v>
      </c>
      <c r="G2763" s="23">
        <v>0.29507713456989565</v>
      </c>
      <c r="H2763" s="23">
        <v>2.5599221028529219E-2</v>
      </c>
      <c r="I2763" s="23">
        <v>0</v>
      </c>
      <c r="J2763" s="23">
        <v>64.899583970999998</v>
      </c>
      <c r="K2763" s="23">
        <v>-18.722399429336932</v>
      </c>
      <c r="L2763" s="23"/>
    </row>
    <row r="2764" spans="1:12" x14ac:dyDescent="0.2">
      <c r="A2764" s="103" t="str">
        <f t="shared" si="112"/>
        <v>2020_2_7_f9_3</v>
      </c>
      <c r="B2764" s="23" t="s">
        <v>732</v>
      </c>
      <c r="C2764" s="23">
        <v>7</v>
      </c>
      <c r="D2764" s="23" t="s">
        <v>6</v>
      </c>
      <c r="E2764" s="23">
        <v>0</v>
      </c>
      <c r="F2764" s="23">
        <v>1.0910489487738491E-2</v>
      </c>
      <c r="G2764" s="23">
        <v>7.492332408442437E-2</v>
      </c>
      <c r="H2764" s="23">
        <v>2.1061472153505924E-2</v>
      </c>
      <c r="I2764" s="23">
        <v>4.5181159230208882E-4</v>
      </c>
      <c r="J2764" s="23">
        <v>61.102461476999984</v>
      </c>
      <c r="K2764" s="23">
        <v>10.298001647521932</v>
      </c>
      <c r="L2764" s="23"/>
    </row>
    <row r="2765" spans="1:12" x14ac:dyDescent="0.2">
      <c r="A2765" s="103" t="str">
        <f t="shared" si="112"/>
        <v>2020_2_7_f9_4</v>
      </c>
      <c r="B2765" s="23" t="s">
        <v>732</v>
      </c>
      <c r="C2765" s="23">
        <v>7</v>
      </c>
      <c r="D2765" s="23" t="s">
        <v>7</v>
      </c>
      <c r="E2765" s="23">
        <v>2.2496182843242843E-3</v>
      </c>
      <c r="F2765" s="23">
        <v>1.8092114824209901E-2</v>
      </c>
      <c r="G2765" s="23">
        <v>1.4414579659319632E-2</v>
      </c>
      <c r="H2765" s="23">
        <v>1.0352938578378578E-4</v>
      </c>
      <c r="I2765" s="23">
        <v>1.0352938578378578E-4</v>
      </c>
      <c r="J2765" s="23">
        <v>57.338310554999985</v>
      </c>
      <c r="K2765" s="23">
        <v>-63.726014553217304</v>
      </c>
      <c r="L2765" s="23"/>
    </row>
    <row r="2766" spans="1:12" x14ac:dyDescent="0.2">
      <c r="A2766" s="103" t="str">
        <f t="shared" si="112"/>
        <v>2020_2_7_InEI</v>
      </c>
      <c r="B2766" s="23" t="s">
        <v>732</v>
      </c>
      <c r="C2766" s="23">
        <v>7</v>
      </c>
      <c r="D2766" s="23" t="s">
        <v>107</v>
      </c>
      <c r="E2766" s="23">
        <v>1.107652659395064E-5</v>
      </c>
      <c r="F2766" s="23">
        <v>1.2580690351115776E-3</v>
      </c>
      <c r="G2766" s="23">
        <v>4.2810184564818715E-3</v>
      </c>
      <c r="H2766" s="23">
        <v>8.6765079224960498E-4</v>
      </c>
      <c r="I2766" s="23">
        <v>2.0035961957778913E-5</v>
      </c>
      <c r="J2766" s="23">
        <v>63.560651461482905</v>
      </c>
      <c r="K2766" s="23">
        <v>-5.7860827363625278</v>
      </c>
      <c r="L2766" s="23"/>
    </row>
    <row r="2767" spans="1:12" x14ac:dyDescent="0.2">
      <c r="A2767" s="103" t="str">
        <f t="shared" si="112"/>
        <v>2020_2_7_InIN</v>
      </c>
      <c r="B2767" s="23" t="s">
        <v>732</v>
      </c>
      <c r="C2767" s="23">
        <v>7</v>
      </c>
      <c r="D2767" s="23" t="s">
        <v>113</v>
      </c>
      <c r="E2767" s="23">
        <v>3.7007975522484113E-6</v>
      </c>
      <c r="F2767" s="23">
        <v>6.1448353865533201E-5</v>
      </c>
      <c r="G2767" s="23">
        <v>2.9265307090055017E-4</v>
      </c>
      <c r="H2767" s="23">
        <v>6.5227264892061781E-5</v>
      </c>
      <c r="I2767" s="23">
        <v>1.8681939006226216E-6</v>
      </c>
      <c r="J2767" s="23">
        <v>61.258478736243198</v>
      </c>
      <c r="K2767" s="23">
        <v>2.6760259782939572E-2</v>
      </c>
      <c r="L2767" s="23"/>
    </row>
    <row r="2768" spans="1:12" x14ac:dyDescent="0.2">
      <c r="A2768" s="103" t="str">
        <f t="shared" si="112"/>
        <v>2020_2_7_lagE</v>
      </c>
      <c r="B2768" s="23" t="s">
        <v>732</v>
      </c>
      <c r="C2768" s="23">
        <v>7</v>
      </c>
      <c r="D2768" s="23" t="s">
        <v>226</v>
      </c>
      <c r="E2768" s="23">
        <v>1.6465704940067297E-5</v>
      </c>
      <c r="F2768" s="23">
        <v>3.2505454876493244E-4</v>
      </c>
      <c r="G2768" s="23">
        <v>4.2261363716064419E-3</v>
      </c>
      <c r="H2768" s="23">
        <v>2.5176810558341567E-3</v>
      </c>
      <c r="I2768" s="23">
        <v>5.1148450509508454E-5</v>
      </c>
      <c r="J2768" s="23">
        <v>64.252773558314516</v>
      </c>
      <c r="K2768" s="23">
        <v>31.69615909676688</v>
      </c>
      <c r="L2768" s="23"/>
    </row>
    <row r="2769" spans="1:12" x14ac:dyDescent="0.2">
      <c r="A2769" s="103" t="str">
        <f t="shared" si="112"/>
        <v>2020_2_7_lagI</v>
      </c>
      <c r="B2769" s="23" t="s">
        <v>732</v>
      </c>
      <c r="C2769" s="23">
        <v>7</v>
      </c>
      <c r="D2769" s="23" t="s">
        <v>227</v>
      </c>
      <c r="E2769" s="23">
        <v>0</v>
      </c>
      <c r="F2769" s="23">
        <v>1.7519482253125372E-5</v>
      </c>
      <c r="G2769" s="23">
        <v>2.6185166407741335E-4</v>
      </c>
      <c r="H2769" s="23">
        <v>1.3211258227991218E-4</v>
      </c>
      <c r="I2769" s="23">
        <v>1.3214278407793953E-5</v>
      </c>
      <c r="J2769" s="23">
        <v>60.258478736243184</v>
      </c>
      <c r="K2769" s="23">
        <v>33.205160964251121</v>
      </c>
      <c r="L2769" s="23"/>
    </row>
    <row r="2770" spans="1:12" x14ac:dyDescent="0.2">
      <c r="A2770" s="103" t="str">
        <f t="shared" si="112"/>
        <v>2020_2_8_f12_3</v>
      </c>
      <c r="B2770" s="23" t="s">
        <v>732</v>
      </c>
      <c r="C2770" s="23">
        <v>8</v>
      </c>
      <c r="D2770" s="23" t="s">
        <v>3</v>
      </c>
      <c r="E2770" s="23">
        <v>0</v>
      </c>
      <c r="F2770" s="23">
        <v>0.24800048749880804</v>
      </c>
      <c r="G2770" s="23">
        <v>0.16472362841543645</v>
      </c>
      <c r="H2770" s="23">
        <v>3.3530519837037705E-2</v>
      </c>
      <c r="I2770" s="23">
        <v>0</v>
      </c>
      <c r="J2770" s="23">
        <v>33.920754623999997</v>
      </c>
      <c r="K2770" s="23">
        <v>-48.059997696316174</v>
      </c>
      <c r="L2770" s="23"/>
    </row>
    <row r="2771" spans="1:12" x14ac:dyDescent="0.2">
      <c r="A2771" s="103" t="str">
        <f t="shared" si="112"/>
        <v>2020_2_8_f4_1</v>
      </c>
      <c r="B2771" s="23" t="s">
        <v>732</v>
      </c>
      <c r="C2771" s="23">
        <v>8</v>
      </c>
      <c r="D2771" s="23" t="s">
        <v>43</v>
      </c>
      <c r="E2771" s="23">
        <v>0</v>
      </c>
      <c r="F2771" s="23">
        <v>0.16838065286513076</v>
      </c>
      <c r="G2771" s="23">
        <v>0.44408649184618038</v>
      </c>
      <c r="H2771" s="23">
        <v>0.14274861088466995</v>
      </c>
      <c r="I2771" s="23">
        <v>6.860171916854322E-4</v>
      </c>
      <c r="J2771" s="23">
        <v>33.694339535999994</v>
      </c>
      <c r="K2771" s="23">
        <v>-3.2094127134564361</v>
      </c>
      <c r="L2771" s="23"/>
    </row>
    <row r="2772" spans="1:12" x14ac:dyDescent="0.2">
      <c r="A2772" s="103" t="str">
        <f t="shared" si="112"/>
        <v>2020_2_8_f4_2</v>
      </c>
      <c r="B2772" s="23" t="s">
        <v>732</v>
      </c>
      <c r="C2772" s="23">
        <v>8</v>
      </c>
      <c r="D2772" s="23" t="s">
        <v>44</v>
      </c>
      <c r="E2772" s="23">
        <v>2.9015562778623986E-2</v>
      </c>
      <c r="F2772" s="23">
        <v>0.20362580920776538</v>
      </c>
      <c r="G2772" s="23">
        <v>0.39603244971348556</v>
      </c>
      <c r="H2772" s="23">
        <v>1.9460229347873337E-2</v>
      </c>
      <c r="I2772" s="23">
        <v>0</v>
      </c>
      <c r="J2772" s="23">
        <v>34.883018776</v>
      </c>
      <c r="K2772" s="23">
        <v>-37.368304446528342</v>
      </c>
      <c r="L2772" s="23"/>
    </row>
    <row r="2773" spans="1:12" x14ac:dyDescent="0.2">
      <c r="A2773" s="103" t="str">
        <f t="shared" si="112"/>
        <v>2020_2_8_f4_3</v>
      </c>
      <c r="B2773" s="23" t="s">
        <v>732</v>
      </c>
      <c r="C2773" s="23">
        <v>8</v>
      </c>
      <c r="D2773" s="23" t="s">
        <v>100</v>
      </c>
      <c r="E2773" s="23">
        <v>0</v>
      </c>
      <c r="F2773" s="23">
        <v>7.4467316006651713E-2</v>
      </c>
      <c r="G2773" s="23">
        <v>0.23297098778076211</v>
      </c>
      <c r="H2773" s="23">
        <v>0.11333194225270907</v>
      </c>
      <c r="I2773" s="23">
        <v>2.7391080414727563E-3</v>
      </c>
      <c r="J2773" s="23">
        <v>32.883018776</v>
      </c>
      <c r="K2773" s="23">
        <v>10.470333630567113</v>
      </c>
      <c r="L2773" s="23"/>
    </row>
    <row r="2774" spans="1:12" x14ac:dyDescent="0.2">
      <c r="A2774" s="103" t="str">
        <f t="shared" si="112"/>
        <v>2020_2_8_f4_4</v>
      </c>
      <c r="B2774" s="23" t="s">
        <v>732</v>
      </c>
      <c r="C2774" s="23">
        <v>8</v>
      </c>
      <c r="D2774" s="23" t="s">
        <v>102</v>
      </c>
      <c r="E2774" s="23">
        <v>2.1613993389534666E-2</v>
      </c>
      <c r="F2774" s="23">
        <v>0.23948369121224045</v>
      </c>
      <c r="G2774" s="23">
        <v>0.13179273623753113</v>
      </c>
      <c r="H2774" s="23">
        <v>2.6962486125153173E-2</v>
      </c>
      <c r="I2774" s="23">
        <v>6.2923443948453232E-4</v>
      </c>
      <c r="J2774" s="23">
        <v>33.769811232000009</v>
      </c>
      <c r="K2774" s="23">
        <v>-60.523550925961047</v>
      </c>
      <c r="L2774" s="23"/>
    </row>
    <row r="2775" spans="1:12" x14ac:dyDescent="0.2">
      <c r="A2775" s="103" t="str">
        <f t="shared" si="112"/>
        <v>2020_2_8_f60_1</v>
      </c>
      <c r="B2775" s="23" t="s">
        <v>732</v>
      </c>
      <c r="C2775" s="23">
        <v>8</v>
      </c>
      <c r="D2775" s="23" t="s">
        <v>109</v>
      </c>
      <c r="E2775" s="23">
        <v>0</v>
      </c>
      <c r="F2775" s="23">
        <v>0.25982937375409187</v>
      </c>
      <c r="G2775" s="23">
        <v>0.15922892976011055</v>
      </c>
      <c r="H2775" s="23">
        <v>2.7196332237079669E-2</v>
      </c>
      <c r="I2775" s="23">
        <v>0</v>
      </c>
      <c r="J2775" s="23">
        <v>33.92075462399999</v>
      </c>
      <c r="K2775" s="23">
        <v>-52.130112021215865</v>
      </c>
      <c r="L2775" s="23"/>
    </row>
    <row r="2776" spans="1:12" x14ac:dyDescent="0.2">
      <c r="A2776" s="103" t="str">
        <f t="shared" si="112"/>
        <v>2020_2_8_f61_1</v>
      </c>
      <c r="B2776" s="23" t="s">
        <v>732</v>
      </c>
      <c r="C2776" s="23">
        <v>8</v>
      </c>
      <c r="D2776" s="23" t="s">
        <v>110</v>
      </c>
      <c r="E2776" s="23">
        <v>4.3542603998811602E-2</v>
      </c>
      <c r="F2776" s="23">
        <v>0.25790820856508329</v>
      </c>
      <c r="G2776" s="23">
        <v>9.4585780472833961E-2</v>
      </c>
      <c r="H2776" s="23">
        <v>2.4445548367215058E-2</v>
      </c>
      <c r="I2776" s="23">
        <v>0</v>
      </c>
      <c r="J2776" s="23">
        <v>33.769811232000009</v>
      </c>
      <c r="K2776" s="23">
        <v>-76.233408421393861</v>
      </c>
      <c r="L2776" s="23"/>
    </row>
    <row r="2777" spans="1:12" x14ac:dyDescent="0.2">
      <c r="A2777" s="103" t="str">
        <f t="shared" si="112"/>
        <v>2020_2_8_f61_2</v>
      </c>
      <c r="B2777" s="23" t="s">
        <v>732</v>
      </c>
      <c r="C2777" s="23">
        <v>8</v>
      </c>
      <c r="D2777" s="23" t="s">
        <v>111</v>
      </c>
      <c r="E2777" s="23">
        <v>4.5115690097522948E-2</v>
      </c>
      <c r="F2777" s="23">
        <v>0.27935963776833644</v>
      </c>
      <c r="G2777" s="23">
        <v>7.4707437368292065E-2</v>
      </c>
      <c r="H2777" s="23">
        <v>0</v>
      </c>
      <c r="I2777" s="23">
        <v>0</v>
      </c>
      <c r="J2777" s="23">
        <v>32.807547080000006</v>
      </c>
      <c r="K2777" s="23">
        <v>-92.586917610681084</v>
      </c>
      <c r="L2777" s="23"/>
    </row>
    <row r="2778" spans="1:12" x14ac:dyDescent="0.2">
      <c r="A2778" s="103" t="str">
        <f t="shared" si="112"/>
        <v>2020_2_8_f9_1</v>
      </c>
      <c r="B2778" s="23" t="s">
        <v>732</v>
      </c>
      <c r="C2778" s="23">
        <v>8</v>
      </c>
      <c r="D2778" s="23" t="s">
        <v>4</v>
      </c>
      <c r="E2778" s="23">
        <v>6.860171916854322E-4</v>
      </c>
      <c r="F2778" s="23">
        <v>0.27010844205120393</v>
      </c>
      <c r="G2778" s="23">
        <v>0.37036464401593633</v>
      </c>
      <c r="H2778" s="23">
        <v>7.539391199417976E-2</v>
      </c>
      <c r="I2778" s="23">
        <v>0</v>
      </c>
      <c r="J2778" s="23">
        <v>31.656603688000004</v>
      </c>
      <c r="K2778" s="23">
        <v>-27.365255642830476</v>
      </c>
      <c r="L2778" s="23"/>
    </row>
    <row r="2779" spans="1:12" x14ac:dyDescent="0.2">
      <c r="A2779" s="103" t="str">
        <f t="shared" si="112"/>
        <v>2020_2_8_f9_2</v>
      </c>
      <c r="B2779" s="23" t="s">
        <v>732</v>
      </c>
      <c r="C2779" s="23">
        <v>8</v>
      </c>
      <c r="D2779" s="23" t="s">
        <v>5</v>
      </c>
      <c r="E2779" s="23">
        <v>0</v>
      </c>
      <c r="F2779" s="23">
        <v>0.3920767804816116</v>
      </c>
      <c r="G2779" s="23">
        <v>0.24957052745017888</v>
      </c>
      <c r="H2779" s="23">
        <v>5.9461811896279644E-3</v>
      </c>
      <c r="I2779" s="23">
        <v>0</v>
      </c>
      <c r="J2779" s="23">
        <v>34.845282927999996</v>
      </c>
      <c r="K2779" s="23">
        <v>-59.625460381919822</v>
      </c>
      <c r="L2779" s="23"/>
    </row>
    <row r="2780" spans="1:12" x14ac:dyDescent="0.2">
      <c r="A2780" s="103" t="str">
        <f t="shared" si="112"/>
        <v>2020_2_8_f9_3</v>
      </c>
      <c r="B2780" s="23" t="s">
        <v>732</v>
      </c>
      <c r="C2780" s="23">
        <v>8</v>
      </c>
      <c r="D2780" s="23" t="s">
        <v>6</v>
      </c>
      <c r="E2780" s="23">
        <v>0</v>
      </c>
      <c r="F2780" s="23">
        <v>8.4816789089181097E-2</v>
      </c>
      <c r="G2780" s="23">
        <v>0.30154341141778335</v>
      </c>
      <c r="H2780" s="23">
        <v>3.6806765069447002E-2</v>
      </c>
      <c r="I2780" s="23">
        <v>3.4238850518409448E-4</v>
      </c>
      <c r="J2780" s="23">
        <v>32.883018776</v>
      </c>
      <c r="K2780" s="23">
        <v>-11.174545863808234</v>
      </c>
      <c r="L2780" s="23"/>
    </row>
    <row r="2781" spans="1:12" x14ac:dyDescent="0.2">
      <c r="A2781" s="103" t="str">
        <f t="shared" si="112"/>
        <v>2020_2_8_f9_4</v>
      </c>
      <c r="B2781" s="23" t="s">
        <v>732</v>
      </c>
      <c r="C2781" s="23">
        <v>8</v>
      </c>
      <c r="D2781" s="23" t="s">
        <v>7</v>
      </c>
      <c r="E2781" s="23">
        <v>7.3808571164704573E-2</v>
      </c>
      <c r="F2781" s="23">
        <v>0.21991576058617754</v>
      </c>
      <c r="G2781" s="23">
        <v>0.10451458182404279</v>
      </c>
      <c r="H2781" s="23">
        <v>2.1928610609276932E-2</v>
      </c>
      <c r="I2781" s="23">
        <v>3.1461721974226616E-4</v>
      </c>
      <c r="J2781" s="23">
        <v>33.769811232000009</v>
      </c>
      <c r="K2781" s="23">
        <v>-82.042737110068728</v>
      </c>
      <c r="L2781" s="23"/>
    </row>
    <row r="2782" spans="1:12" x14ac:dyDescent="0.2">
      <c r="A2782" s="103" t="str">
        <f t="shared" si="112"/>
        <v>2020_2_8_InEI</v>
      </c>
      <c r="B2782" s="23" t="s">
        <v>732</v>
      </c>
      <c r="C2782" s="23">
        <v>8</v>
      </c>
      <c r="D2782" s="23" t="s">
        <v>107</v>
      </c>
      <c r="E2782" s="23">
        <v>1.5327019089823751E-5</v>
      </c>
      <c r="F2782" s="23">
        <v>1.7954678768734231E-2</v>
      </c>
      <c r="G2782" s="23">
        <v>1.5316472147495753E-2</v>
      </c>
      <c r="H2782" s="23">
        <v>2.0152458090245051E-3</v>
      </c>
      <c r="I2782" s="23">
        <v>0</v>
      </c>
      <c r="J2782" s="23">
        <v>33.281369127791862</v>
      </c>
      <c r="K2782" s="23">
        <v>-45.238830583868989</v>
      </c>
      <c r="L2782" s="23"/>
    </row>
    <row r="2783" spans="1:12" x14ac:dyDescent="0.2">
      <c r="A2783" s="103" t="str">
        <f t="shared" si="112"/>
        <v>2020_2_8_InIN</v>
      </c>
      <c r="B2783" s="23" t="s">
        <v>732</v>
      </c>
      <c r="C2783" s="23">
        <v>8</v>
      </c>
      <c r="D2783" s="23" t="s">
        <v>113</v>
      </c>
      <c r="E2783" s="23">
        <v>1.5693462302053922E-3</v>
      </c>
      <c r="F2783" s="23">
        <v>5.7610996675158468E-3</v>
      </c>
      <c r="G2783" s="23">
        <v>7.6870712115358038E-3</v>
      </c>
      <c r="H2783" s="23">
        <v>1.0461875936684482E-3</v>
      </c>
      <c r="I2783" s="23">
        <v>1.0252624488619715E-5</v>
      </c>
      <c r="J2783" s="23">
        <v>33.320715400178777</v>
      </c>
      <c r="K2783" s="23">
        <v>-48.731616774430556</v>
      </c>
      <c r="L2783" s="23"/>
    </row>
    <row r="2784" spans="1:12" x14ac:dyDescent="0.2">
      <c r="A2784" s="103" t="str">
        <f t="shared" si="112"/>
        <v>2020_2_8_lagE</v>
      </c>
      <c r="B2784" s="23" t="s">
        <v>732</v>
      </c>
      <c r="C2784" s="23">
        <v>8</v>
      </c>
      <c r="D2784" s="23" t="s">
        <v>226</v>
      </c>
      <c r="E2784" s="23">
        <v>8.9260846421808338E-4</v>
      </c>
      <c r="F2784" s="23">
        <v>9.965153720548986E-3</v>
      </c>
      <c r="G2784" s="23">
        <v>2.1425084482670533E-2</v>
      </c>
      <c r="H2784" s="23">
        <v>4.0997955636976283E-3</v>
      </c>
      <c r="I2784" s="23">
        <v>1.5327019089823751E-5</v>
      </c>
      <c r="J2784" s="23">
        <v>34.243498785372658</v>
      </c>
      <c r="K2784" s="23">
        <v>-20.935016991533843</v>
      </c>
      <c r="L2784" s="23"/>
    </row>
    <row r="2785" spans="1:12" x14ac:dyDescent="0.2">
      <c r="A2785" s="103" t="str">
        <f t="shared" si="112"/>
        <v>2020_2_8_lagI</v>
      </c>
      <c r="B2785" s="23" t="s">
        <v>732</v>
      </c>
      <c r="C2785" s="23">
        <v>8</v>
      </c>
      <c r="D2785" s="23" t="s">
        <v>227</v>
      </c>
      <c r="E2785" s="23">
        <v>4.7569034750342683E-4</v>
      </c>
      <c r="F2785" s="23">
        <v>6.2921378520784284E-3</v>
      </c>
      <c r="G2785" s="23">
        <v>6.7418614656432653E-3</v>
      </c>
      <c r="H2785" s="23">
        <v>2.5121993365939213E-3</v>
      </c>
      <c r="I2785" s="23">
        <v>5.206832559507042E-5</v>
      </c>
      <c r="J2785" s="23">
        <v>33.32071540017877</v>
      </c>
      <c r="K2785" s="23">
        <v>-28.786828688474657</v>
      </c>
      <c r="L2785" s="23"/>
    </row>
    <row r="2786" spans="1:12" x14ac:dyDescent="0.2">
      <c r="A2786" s="103" t="str">
        <f t="shared" si="112"/>
        <v>2020_4_1_f12_3</v>
      </c>
      <c r="B2786" s="23" t="s">
        <v>734</v>
      </c>
      <c r="C2786" s="23">
        <v>1</v>
      </c>
      <c r="D2786" s="23" t="s">
        <v>3</v>
      </c>
      <c r="E2786" s="23">
        <v>0</v>
      </c>
      <c r="F2786" s="23">
        <v>0.25153203107993755</v>
      </c>
      <c r="G2786" s="23">
        <v>0.40645442050069314</v>
      </c>
      <c r="H2786" s="23">
        <v>5.8742091797759466E-2</v>
      </c>
      <c r="I2786" s="23">
        <v>1.3813726107202587E-3</v>
      </c>
      <c r="J2786" s="23">
        <v>39.97999999999999</v>
      </c>
      <c r="K2786" s="23">
        <v>-26.462132025986286</v>
      </c>
    </row>
    <row r="2787" spans="1:12" x14ac:dyDescent="0.2">
      <c r="A2787" s="103" t="str">
        <f t="shared" si="112"/>
        <v>2020_4_1_f4_1</v>
      </c>
      <c r="B2787" s="23" t="s">
        <v>734</v>
      </c>
      <c r="C2787" s="23">
        <v>1</v>
      </c>
      <c r="D2787" s="23" t="s">
        <v>43</v>
      </c>
      <c r="E2787" s="23">
        <v>0</v>
      </c>
      <c r="F2787" s="23">
        <v>7.1110341243720787E-2</v>
      </c>
      <c r="G2787" s="23">
        <v>0.28074865754373801</v>
      </c>
      <c r="H2787" s="23">
        <v>0.45958219296726122</v>
      </c>
      <c r="I2787" s="23">
        <v>1.6151047981985103E-2</v>
      </c>
      <c r="J2787" s="23">
        <v>39.61999999999999</v>
      </c>
      <c r="K2787" s="23">
        <v>50.843148048533912</v>
      </c>
    </row>
    <row r="2788" spans="1:12" x14ac:dyDescent="0.2">
      <c r="A2788" s="103" t="str">
        <f t="shared" si="112"/>
        <v>2020_4_1_f4_2</v>
      </c>
      <c r="B2788" s="23" t="s">
        <v>734</v>
      </c>
      <c r="C2788" s="23">
        <v>1</v>
      </c>
      <c r="D2788" s="23" t="s">
        <v>44</v>
      </c>
      <c r="E2788" s="23">
        <v>0</v>
      </c>
      <c r="F2788" s="23">
        <v>2.072987615729853E-2</v>
      </c>
      <c r="G2788" s="23">
        <v>0.60173893142690127</v>
      </c>
      <c r="H2788" s="23">
        <v>0.23404020413138066</v>
      </c>
      <c r="I2788" s="23">
        <v>5.1824690393246324E-3</v>
      </c>
      <c r="J2788" s="23">
        <v>41.329999999999984</v>
      </c>
      <c r="K2788" s="23">
        <v>25.957697278935076</v>
      </c>
    </row>
    <row r="2789" spans="1:12" x14ac:dyDescent="0.2">
      <c r="A2789" s="103" t="str">
        <f t="shared" si="112"/>
        <v>2020_4_1_f4_3</v>
      </c>
      <c r="B2789" s="23" t="s">
        <v>734</v>
      </c>
      <c r="C2789" s="23">
        <v>1</v>
      </c>
      <c r="D2789" s="23" t="s">
        <v>100</v>
      </c>
      <c r="E2789" s="23">
        <v>0</v>
      </c>
      <c r="F2789" s="23">
        <v>1.3813726107202587E-3</v>
      </c>
      <c r="G2789" s="23">
        <v>0.27945156180840397</v>
      </c>
      <c r="H2789" s="23">
        <v>0.38992308802931552</v>
      </c>
      <c r="I2789" s="23">
        <v>2.7627452214405174E-2</v>
      </c>
      <c r="J2789" s="23">
        <v>37.979999999999983</v>
      </c>
      <c r="K2789" s="23">
        <v>63.546265905225653</v>
      </c>
    </row>
    <row r="2790" spans="1:12" x14ac:dyDescent="0.2">
      <c r="A2790" s="103" t="str">
        <f t="shared" si="112"/>
        <v>2020_4_1_f4_4</v>
      </c>
      <c r="B2790" s="23" t="s">
        <v>734</v>
      </c>
      <c r="C2790" s="23">
        <v>1</v>
      </c>
      <c r="D2790" s="23" t="s">
        <v>102</v>
      </c>
      <c r="E2790" s="23">
        <v>1.8869536153303377E-3</v>
      </c>
      <c r="F2790" s="23">
        <v>0.41907267798120817</v>
      </c>
      <c r="G2790" s="23">
        <v>0.61340568945667839</v>
      </c>
      <c r="H2790" s="23">
        <v>0.13022393879748956</v>
      </c>
      <c r="I2790" s="23">
        <v>0</v>
      </c>
      <c r="J2790" s="23">
        <v>38.799999999999983</v>
      </c>
      <c r="K2790" s="23">
        <v>-25.126682556894934</v>
      </c>
    </row>
    <row r="2791" spans="1:12" x14ac:dyDescent="0.2">
      <c r="A2791" s="103" t="str">
        <f t="shared" si="112"/>
        <v>2020_4_1_f60_1</v>
      </c>
      <c r="B2791" s="23" t="s">
        <v>734</v>
      </c>
      <c r="C2791" s="23">
        <v>1</v>
      </c>
      <c r="D2791" s="23" t="s">
        <v>109</v>
      </c>
      <c r="E2791" s="23">
        <v>0</v>
      </c>
      <c r="F2791" s="23">
        <v>0.24799705622905338</v>
      </c>
      <c r="G2791" s="23">
        <v>0.39057186557963497</v>
      </c>
      <c r="H2791" s="23">
        <v>7.9540994180422223E-2</v>
      </c>
      <c r="I2791" s="23">
        <v>1.3813726107202587E-3</v>
      </c>
      <c r="J2791" s="23">
        <v>40.069999999999979</v>
      </c>
      <c r="K2791" s="23">
        <v>-23.029231827064766</v>
      </c>
    </row>
    <row r="2792" spans="1:12" x14ac:dyDescent="0.2">
      <c r="A2792" s="103" t="str">
        <f t="shared" si="112"/>
        <v>2020_4_1_f61_1</v>
      </c>
      <c r="B2792" s="23" t="s">
        <v>734</v>
      </c>
      <c r="C2792" s="23">
        <v>1</v>
      </c>
      <c r="D2792" s="23" t="s">
        <v>110</v>
      </c>
      <c r="E2792" s="23">
        <v>3.7739072306606754E-3</v>
      </c>
      <c r="F2792" s="23">
        <v>0.72532142459241555</v>
      </c>
      <c r="G2792" s="23">
        <v>0.33303394362535754</v>
      </c>
      <c r="H2792" s="23">
        <v>9.2484866490882764E-2</v>
      </c>
      <c r="I2792" s="23">
        <v>0</v>
      </c>
      <c r="J2792" s="23">
        <v>38.899999999999977</v>
      </c>
      <c r="K2792" s="23">
        <v>-55.463063312844049</v>
      </c>
    </row>
    <row r="2793" spans="1:12" x14ac:dyDescent="0.2">
      <c r="A2793" s="103" t="str">
        <f t="shared" si="112"/>
        <v>2020_4_1_f61_2</v>
      </c>
      <c r="B2793" s="23" t="s">
        <v>734</v>
      </c>
      <c r="C2793" s="23">
        <v>1</v>
      </c>
      <c r="D2793" s="23" t="s">
        <v>111</v>
      </c>
      <c r="E2793" s="23">
        <v>9.359341924462436E-2</v>
      </c>
      <c r="F2793" s="23">
        <v>0.78142923459724323</v>
      </c>
      <c r="G2793" s="23">
        <v>0.29846102425075205</v>
      </c>
      <c r="H2793" s="23">
        <v>1.8869536153303377E-3</v>
      </c>
      <c r="I2793" s="23">
        <v>0</v>
      </c>
      <c r="J2793" s="23">
        <v>39.889999999999958</v>
      </c>
      <c r="K2793" s="23">
        <v>-82.248874813759116</v>
      </c>
    </row>
    <row r="2794" spans="1:12" x14ac:dyDescent="0.2">
      <c r="A2794" s="103" t="str">
        <f t="shared" si="112"/>
        <v>2020_4_1_f9_1</v>
      </c>
      <c r="B2794" s="23" t="s">
        <v>734</v>
      </c>
      <c r="C2794" s="23">
        <v>1</v>
      </c>
      <c r="D2794" s="23" t="s">
        <v>4</v>
      </c>
      <c r="E2794" s="23">
        <v>0</v>
      </c>
      <c r="F2794" s="23">
        <v>3.3521565910271958E-2</v>
      </c>
      <c r="G2794" s="23">
        <v>0.38222761129395438</v>
      </c>
      <c r="H2794" s="23">
        <v>0.38492464922917019</v>
      </c>
      <c r="I2794" s="23">
        <v>7.178243547548935E-3</v>
      </c>
      <c r="J2794" s="23">
        <v>38.629999999999974</v>
      </c>
      <c r="K2794" s="23">
        <v>45.275562693380621</v>
      </c>
    </row>
    <row r="2795" spans="1:12" x14ac:dyDescent="0.2">
      <c r="A2795" s="103" t="str">
        <f t="shared" si="112"/>
        <v>2020_4_1_f9_2</v>
      </c>
      <c r="B2795" s="23" t="s">
        <v>734</v>
      </c>
      <c r="C2795" s="23">
        <v>1</v>
      </c>
      <c r="D2795" s="23" t="s">
        <v>5</v>
      </c>
      <c r="E2795" s="23">
        <v>0</v>
      </c>
      <c r="F2795" s="23">
        <v>4.4914731674146814E-2</v>
      </c>
      <c r="G2795" s="23">
        <v>0.57753179162897406</v>
      </c>
      <c r="H2795" s="23">
        <v>0.22206316621196603</v>
      </c>
      <c r="I2795" s="23">
        <v>1.7274896797748775E-3</v>
      </c>
      <c r="J2795" s="23">
        <v>41.069999999999965</v>
      </c>
      <c r="K2795" s="23">
        <v>21.341937974079688</v>
      </c>
    </row>
    <row r="2796" spans="1:12" x14ac:dyDescent="0.2">
      <c r="A2796" s="103" t="str">
        <f t="shared" si="112"/>
        <v>2020_4_1_f9_3</v>
      </c>
      <c r="B2796" s="23" t="s">
        <v>734</v>
      </c>
      <c r="C2796" s="23">
        <v>1</v>
      </c>
      <c r="D2796" s="23" t="s">
        <v>6</v>
      </c>
      <c r="E2796" s="23">
        <v>0</v>
      </c>
      <c r="F2796" s="23">
        <v>2.0720589160803882E-2</v>
      </c>
      <c r="G2796" s="23">
        <v>0.41696846692917422</v>
      </c>
      <c r="H2796" s="23">
        <v>0.24135520202278332</v>
      </c>
      <c r="I2796" s="23">
        <v>1.933921655008362E-2</v>
      </c>
      <c r="J2796" s="23">
        <v>37.979999999999983</v>
      </c>
      <c r="K2796" s="23">
        <v>37.130467052837105</v>
      </c>
    </row>
    <row r="2797" spans="1:12" x14ac:dyDescent="0.2">
      <c r="A2797" s="103" t="str">
        <f t="shared" si="112"/>
        <v>2020_4_1_f9_4</v>
      </c>
      <c r="B2797" s="23" t="s">
        <v>734</v>
      </c>
      <c r="C2797" s="23">
        <v>1</v>
      </c>
      <c r="D2797" s="23" t="s">
        <v>7</v>
      </c>
      <c r="E2797" s="23">
        <v>0.12307126675827237</v>
      </c>
      <c r="F2797" s="23">
        <v>0.60528521558287118</v>
      </c>
      <c r="G2797" s="23">
        <v>0.409815426894938</v>
      </c>
      <c r="H2797" s="23">
        <v>2.6417350614624729E-2</v>
      </c>
      <c r="I2797" s="23">
        <v>0</v>
      </c>
      <c r="J2797" s="23">
        <v>38.79999999999999</v>
      </c>
      <c r="K2797" s="23">
        <v>-70.841319504402165</v>
      </c>
    </row>
    <row r="2798" spans="1:12" x14ac:dyDescent="0.2">
      <c r="A2798" s="103" t="str">
        <f t="shared" si="112"/>
        <v>2020_4_1_InEI</v>
      </c>
      <c r="B2798" s="23" t="s">
        <v>734</v>
      </c>
      <c r="C2798" s="23">
        <v>1</v>
      </c>
      <c r="D2798" s="23" t="s">
        <v>107</v>
      </c>
      <c r="E2798" s="23">
        <v>0</v>
      </c>
      <c r="F2798" s="23">
        <v>1.9722793447961066E-3</v>
      </c>
      <c r="G2798" s="23">
        <v>2.1605748318551578E-2</v>
      </c>
      <c r="H2798" s="23">
        <v>1.360525703814619E-2</v>
      </c>
      <c r="I2798" s="23">
        <v>1.8676397767185735E-4</v>
      </c>
      <c r="J2798" s="23">
        <v>39.709689628238777</v>
      </c>
      <c r="K2798" s="23">
        <v>32.128686135181766</v>
      </c>
    </row>
    <row r="2799" spans="1:12" x14ac:dyDescent="0.2">
      <c r="A2799" s="103" t="str">
        <f t="shared" si="112"/>
        <v>2020_4_1_InIN</v>
      </c>
      <c r="B2799" s="23" t="s">
        <v>734</v>
      </c>
      <c r="C2799" s="23">
        <v>1</v>
      </c>
      <c r="D2799" s="23" t="s">
        <v>113</v>
      </c>
      <c r="E2799" s="23">
        <v>6.2603647174216898E-3</v>
      </c>
      <c r="F2799" s="23">
        <v>2.8608064345887155E-2</v>
      </c>
      <c r="G2799" s="23">
        <v>3.7306612565414982E-2</v>
      </c>
      <c r="H2799" s="23">
        <v>9.2195758774640587E-3</v>
      </c>
      <c r="I2799" s="23">
        <v>6.0097732747695944E-4</v>
      </c>
      <c r="J2799" s="23">
        <v>38.550196517661796</v>
      </c>
      <c r="K2799" s="23">
        <v>-37.449893876134318</v>
      </c>
    </row>
    <row r="2800" spans="1:12" x14ac:dyDescent="0.2">
      <c r="A2800" s="103" t="str">
        <f t="shared" si="112"/>
        <v>2020_4_1_lagE</v>
      </c>
      <c r="B2800" s="23" t="s">
        <v>734</v>
      </c>
      <c r="C2800" s="23">
        <v>1</v>
      </c>
      <c r="D2800" s="23" t="s">
        <v>226</v>
      </c>
      <c r="E2800" s="23">
        <v>0</v>
      </c>
      <c r="F2800" s="23">
        <v>2.2879770564654105E-3</v>
      </c>
      <c r="G2800" s="23">
        <v>2.0541769404536316E-2</v>
      </c>
      <c r="H2800" s="23">
        <v>1.4927962895593653E-2</v>
      </c>
      <c r="I2800" s="23">
        <v>4.4824956415563324E-4</v>
      </c>
      <c r="J2800" s="23">
        <v>40.441029115548957</v>
      </c>
      <c r="K2800" s="23">
        <v>35.430297654660784</v>
      </c>
    </row>
    <row r="2801" spans="1:11" x14ac:dyDescent="0.2">
      <c r="A2801" s="103" t="str">
        <f t="shared" si="112"/>
        <v>2020_4_1_lagI</v>
      </c>
      <c r="B2801" s="23" t="s">
        <v>734</v>
      </c>
      <c r="C2801" s="23">
        <v>1</v>
      </c>
      <c r="D2801" s="23" t="s">
        <v>227</v>
      </c>
      <c r="E2801" s="23">
        <v>8.2011374130812862E-5</v>
      </c>
      <c r="F2801" s="23">
        <v>1.962681291165478E-2</v>
      </c>
      <c r="G2801" s="23">
        <v>4.1601984223373432E-2</v>
      </c>
      <c r="H2801" s="23">
        <v>1.9826247285253007E-2</v>
      </c>
      <c r="I2801" s="23">
        <v>8.5853903925279932E-4</v>
      </c>
      <c r="J2801" s="23">
        <v>38.550196517661789</v>
      </c>
      <c r="K2801" s="23">
        <v>2.1372973845695942</v>
      </c>
    </row>
    <row r="2802" spans="1:11" x14ac:dyDescent="0.2">
      <c r="A2802" s="103" t="str">
        <f t="shared" si="112"/>
        <v>2020_4_2_f12_3</v>
      </c>
      <c r="B2802" s="23" t="s">
        <v>734</v>
      </c>
      <c r="C2802" s="23">
        <v>2</v>
      </c>
      <c r="D2802" s="23" t="s">
        <v>3</v>
      </c>
      <c r="E2802" s="23">
        <v>0</v>
      </c>
      <c r="F2802" s="23">
        <v>3.002049638946978E-2</v>
      </c>
      <c r="G2802" s="23">
        <v>4.1045619315896391E-2</v>
      </c>
      <c r="H2802" s="23">
        <v>8.6470459042300735E-3</v>
      </c>
      <c r="I2802" s="23">
        <v>2.5736066981566045E-4</v>
      </c>
      <c r="J2802" s="23">
        <v>14.819999999999999</v>
      </c>
      <c r="K2802" s="23">
        <v>-26.083022282547201</v>
      </c>
    </row>
    <row r="2803" spans="1:11" x14ac:dyDescent="0.2">
      <c r="A2803" s="103" t="str">
        <f t="shared" si="112"/>
        <v>2020_4_2_f4_1</v>
      </c>
      <c r="B2803" s="23" t="s">
        <v>734</v>
      </c>
      <c r="C2803" s="23">
        <v>2</v>
      </c>
      <c r="D2803" s="23" t="s">
        <v>43</v>
      </c>
      <c r="E2803" s="23">
        <v>0</v>
      </c>
      <c r="F2803" s="23">
        <v>3.3604711588428894E-4</v>
      </c>
      <c r="G2803" s="23">
        <v>2.5524337432877169E-2</v>
      </c>
      <c r="H2803" s="23">
        <v>5.406097349731509E-2</v>
      </c>
      <c r="I2803" s="23">
        <v>2.7140135111727E-3</v>
      </c>
      <c r="J2803" s="23">
        <v>14.589999999999998</v>
      </c>
      <c r="K2803" s="23">
        <v>71.583091222377362</v>
      </c>
    </row>
    <row r="2804" spans="1:11" x14ac:dyDescent="0.2">
      <c r="A2804" s="103" t="str">
        <f t="shared" si="112"/>
        <v>2020_4_2_f4_2</v>
      </c>
      <c r="B2804" s="23" t="s">
        <v>734</v>
      </c>
      <c r="C2804" s="23">
        <v>2</v>
      </c>
      <c r="D2804" s="23" t="s">
        <v>44</v>
      </c>
      <c r="E2804" s="23">
        <v>0</v>
      </c>
      <c r="F2804" s="23">
        <v>2.7901140966853468E-4</v>
      </c>
      <c r="G2804" s="23">
        <v>8.8187142359216153E-2</v>
      </c>
      <c r="H2804" s="23">
        <v>1.2482097413174569E-2</v>
      </c>
      <c r="I2804" s="23">
        <v>7.8758144085866466E-4</v>
      </c>
      <c r="J2804" s="23">
        <v>16.069999999999993</v>
      </c>
      <c r="K2804" s="23">
        <v>13.54316225659862</v>
      </c>
    </row>
    <row r="2805" spans="1:11" x14ac:dyDescent="0.2">
      <c r="A2805" s="103" t="str">
        <f t="shared" si="112"/>
        <v>2020_4_2_f4_3</v>
      </c>
      <c r="B2805" s="23" t="s">
        <v>734</v>
      </c>
      <c r="C2805" s="23">
        <v>2</v>
      </c>
      <c r="D2805" s="23" t="s">
        <v>100</v>
      </c>
      <c r="E2805" s="23">
        <v>0</v>
      </c>
      <c r="F2805" s="23">
        <v>4.2224745042408569E-3</v>
      </c>
      <c r="G2805" s="23">
        <v>3.6254027066608158E-2</v>
      </c>
      <c r="H2805" s="23">
        <v>3.7177774680221917E-2</v>
      </c>
      <c r="I2805" s="23">
        <v>2.3162460283409434E-3</v>
      </c>
      <c r="J2805" s="23">
        <v>14.819999999999999</v>
      </c>
      <c r="K2805" s="23">
        <v>47.002059210434581</v>
      </c>
    </row>
    <row r="2806" spans="1:11" x14ac:dyDescent="0.2">
      <c r="A2806" s="103" t="str">
        <f t="shared" si="112"/>
        <v>2020_4_2_f4_4</v>
      </c>
      <c r="B2806" s="23" t="s">
        <v>734</v>
      </c>
      <c r="C2806" s="23">
        <v>2</v>
      </c>
      <c r="D2806" s="23" t="s">
        <v>102</v>
      </c>
      <c r="E2806" s="23">
        <v>1.3796561072529432E-4</v>
      </c>
      <c r="F2806" s="23">
        <v>8.4504400787313826E-3</v>
      </c>
      <c r="G2806" s="23">
        <v>3.6431648531214E-2</v>
      </c>
      <c r="H2806" s="23">
        <v>1.6555873287035314E-3</v>
      </c>
      <c r="I2806" s="23">
        <v>0</v>
      </c>
      <c r="J2806" s="23">
        <v>13.679999999999993</v>
      </c>
      <c r="K2806" s="23">
        <v>-15.148766544534489</v>
      </c>
    </row>
    <row r="2807" spans="1:11" x14ac:dyDescent="0.2">
      <c r="A2807" s="103" t="str">
        <f t="shared" si="112"/>
        <v>2020_4_2_f60_1</v>
      </c>
      <c r="B2807" s="23" t="s">
        <v>734</v>
      </c>
      <c r="C2807" s="23">
        <v>2</v>
      </c>
      <c r="D2807" s="23" t="s">
        <v>109</v>
      </c>
      <c r="E2807" s="23">
        <v>0</v>
      </c>
      <c r="F2807" s="23">
        <v>2.5301515287274506E-2</v>
      </c>
      <c r="G2807" s="23">
        <v>4.0788134736273393E-2</v>
      </c>
      <c r="H2807" s="23">
        <v>1.3880872255864006E-2</v>
      </c>
      <c r="I2807" s="23">
        <v>2.5736066981566045E-4</v>
      </c>
      <c r="J2807" s="23">
        <v>14.88</v>
      </c>
      <c r="K2807" s="23">
        <v>-13.593680016062523</v>
      </c>
    </row>
    <row r="2808" spans="1:11" x14ac:dyDescent="0.2">
      <c r="A2808" s="103" t="str">
        <f t="shared" si="112"/>
        <v>2020_4_2_f61_1</v>
      </c>
      <c r="B2808" s="23" t="s">
        <v>734</v>
      </c>
      <c r="C2808" s="23">
        <v>2</v>
      </c>
      <c r="D2808" s="23" t="s">
        <v>110</v>
      </c>
      <c r="E2808" s="23">
        <v>2.8688676792810194E-4</v>
      </c>
      <c r="F2808" s="23">
        <v>2.9183533256582597E-2</v>
      </c>
      <c r="G2808" s="23">
        <v>1.9274705685742913E-2</v>
      </c>
      <c r="H2808" s="23">
        <v>4.1389683217588291E-4</v>
      </c>
      <c r="I2808" s="23">
        <v>0</v>
      </c>
      <c r="J2808" s="23">
        <v>14.759999999999993</v>
      </c>
      <c r="K2808" s="23">
        <v>-59.690792132688188</v>
      </c>
    </row>
    <row r="2809" spans="1:11" x14ac:dyDescent="0.2">
      <c r="A2809" s="103" t="str">
        <f t="shared" si="112"/>
        <v>2020_4_2_f61_2</v>
      </c>
      <c r="B2809" s="23" t="s">
        <v>734</v>
      </c>
      <c r="C2809" s="23">
        <v>2</v>
      </c>
      <c r="D2809" s="23" t="s">
        <v>111</v>
      </c>
      <c r="E2809" s="23">
        <v>1.7963382478553129E-3</v>
      </c>
      <c r="F2809" s="23">
        <v>3.4201730604968957E-2</v>
      </c>
      <c r="G2809" s="23">
        <v>1.3022988078879935E-2</v>
      </c>
      <c r="H2809" s="23">
        <v>1.3796561072529432E-4</v>
      </c>
      <c r="I2809" s="23">
        <v>0</v>
      </c>
      <c r="J2809" s="23">
        <v>14.759999999999994</v>
      </c>
      <c r="K2809" s="23">
        <v>-76.601282007698074</v>
      </c>
    </row>
    <row r="2810" spans="1:11" x14ac:dyDescent="0.2">
      <c r="A2810" s="103" t="str">
        <f t="shared" si="112"/>
        <v>2020_4_2_f9_1</v>
      </c>
      <c r="B2810" s="23" t="s">
        <v>734</v>
      </c>
      <c r="C2810" s="23">
        <v>2</v>
      </c>
      <c r="D2810" s="23" t="s">
        <v>4</v>
      </c>
      <c r="E2810" s="23">
        <v>3.8801316473237485E-5</v>
      </c>
      <c r="F2810" s="23">
        <v>5.9449159882210285E-4</v>
      </c>
      <c r="G2810" s="23">
        <v>4.4355447774120885E-2</v>
      </c>
      <c r="H2810" s="23">
        <v>3.6457647670188817E-2</v>
      </c>
      <c r="I2810" s="23">
        <v>1.1889831976442057E-3</v>
      </c>
      <c r="J2810" s="23">
        <v>14.589999999999998</v>
      </c>
      <c r="K2810" s="23">
        <v>46.183031690332761</v>
      </c>
    </row>
    <row r="2811" spans="1:11" x14ac:dyDescent="0.2">
      <c r="A2811" s="103" t="str">
        <f t="shared" si="112"/>
        <v>2020_4_2_f9_2</v>
      </c>
      <c r="B2811" s="23" t="s">
        <v>734</v>
      </c>
      <c r="C2811" s="23">
        <v>2</v>
      </c>
      <c r="D2811" s="23" t="s">
        <v>5</v>
      </c>
      <c r="E2811" s="23">
        <v>1.6484262715646472E-5</v>
      </c>
      <c r="F2811" s="23">
        <v>1.050108587811553E-3</v>
      </c>
      <c r="G2811" s="23">
        <v>8.1236736143638466E-2</v>
      </c>
      <c r="H2811" s="23">
        <v>7.3013073265339335E-3</v>
      </c>
      <c r="I2811" s="23">
        <v>2.6252714695288826E-4</v>
      </c>
      <c r="J2811" s="23">
        <v>14.88999999999999</v>
      </c>
      <c r="K2811" s="23">
        <v>7.5036133855766991</v>
      </c>
    </row>
    <row r="2812" spans="1:11" x14ac:dyDescent="0.2">
      <c r="A2812" s="103" t="str">
        <f t="shared" si="112"/>
        <v>2020_4_2_f9_3</v>
      </c>
      <c r="B2812" s="23" t="s">
        <v>734</v>
      </c>
      <c r="C2812" s="23">
        <v>2</v>
      </c>
      <c r="D2812" s="23" t="s">
        <v>6</v>
      </c>
      <c r="E2812" s="23">
        <v>0</v>
      </c>
      <c r="F2812" s="23">
        <v>5.0342076520320895E-3</v>
      </c>
      <c r="G2812" s="23">
        <v>4.3645990532435328E-2</v>
      </c>
      <c r="H2812" s="23">
        <v>3.0518242085497482E-2</v>
      </c>
      <c r="I2812" s="23">
        <v>7.7208200944698128E-4</v>
      </c>
      <c r="J2812" s="23">
        <v>14.819999999999997</v>
      </c>
      <c r="K2812" s="23">
        <v>33.797701555486363</v>
      </c>
    </row>
    <row r="2813" spans="1:11" x14ac:dyDescent="0.2">
      <c r="A2813" s="103" t="str">
        <f t="shared" si="112"/>
        <v>2020_4_2_f9_4</v>
      </c>
      <c r="B2813" s="23" t="s">
        <v>734</v>
      </c>
      <c r="C2813" s="23">
        <v>2</v>
      </c>
      <c r="D2813" s="23" t="s">
        <v>7</v>
      </c>
      <c r="E2813" s="23">
        <v>1.3933969621569432E-3</v>
      </c>
      <c r="F2813" s="23">
        <v>2.9822111635161713E-2</v>
      </c>
      <c r="G2813" s="23">
        <v>1.5046236119879677E-2</v>
      </c>
      <c r="H2813" s="23">
        <v>4.1389683217588291E-4</v>
      </c>
      <c r="I2813" s="23">
        <v>0</v>
      </c>
      <c r="J2813" s="23">
        <v>13.68</v>
      </c>
      <c r="K2813" s="23">
        <v>-68.976039018646034</v>
      </c>
    </row>
    <row r="2814" spans="1:11" x14ac:dyDescent="0.2">
      <c r="A2814" s="103" t="str">
        <f t="shared" si="112"/>
        <v>2020_4_2_InEI</v>
      </c>
      <c r="B2814" s="23" t="s">
        <v>734</v>
      </c>
      <c r="C2814" s="23">
        <v>2</v>
      </c>
      <c r="D2814" s="23" t="s">
        <v>107</v>
      </c>
      <c r="E2814" s="23">
        <v>1.5282476331251795E-7</v>
      </c>
      <c r="F2814" s="23">
        <v>1.1907934026869116E-5</v>
      </c>
      <c r="G2814" s="23">
        <v>9.7293162366735378E-4</v>
      </c>
      <c r="H2814" s="23">
        <v>3.3941818191263336E-4</v>
      </c>
      <c r="I2814" s="23">
        <v>1.0412557704133422E-5</v>
      </c>
      <c r="J2814" s="23">
        <v>14.711847296526422</v>
      </c>
      <c r="K2814" s="23">
        <v>26.073095978931747</v>
      </c>
    </row>
    <row r="2815" spans="1:11" x14ac:dyDescent="0.2">
      <c r="A2815" s="103" t="str">
        <f t="shared" si="112"/>
        <v>2020_4_2_InIN</v>
      </c>
      <c r="B2815" s="23" t="s">
        <v>734</v>
      </c>
      <c r="C2815" s="23">
        <v>2</v>
      </c>
      <c r="D2815" s="23" t="s">
        <v>113</v>
      </c>
      <c r="E2815" s="23">
        <v>4.3394888444784282E-6</v>
      </c>
      <c r="F2815" s="23">
        <v>2.0485566253743341E-4</v>
      </c>
      <c r="G2815" s="23">
        <v>3.289757549164834E-4</v>
      </c>
      <c r="H2815" s="23">
        <v>1.8556508849537352E-4</v>
      </c>
      <c r="I2815" s="23">
        <v>3.9924563918726347E-6</v>
      </c>
      <c r="J2815" s="23">
        <v>14.517196984593907</v>
      </c>
      <c r="K2815" s="23">
        <v>-2.7461670510080771</v>
      </c>
    </row>
    <row r="2816" spans="1:11" x14ac:dyDescent="0.2">
      <c r="A2816" s="103" t="str">
        <f t="shared" si="112"/>
        <v>2020_4_2_lagE</v>
      </c>
      <c r="B2816" s="23" t="s">
        <v>734</v>
      </c>
      <c r="C2816" s="23">
        <v>2</v>
      </c>
      <c r="D2816" s="23" t="s">
        <v>226</v>
      </c>
      <c r="E2816" s="23">
        <v>0</v>
      </c>
      <c r="F2816" s="23">
        <v>4.1920331553749603E-6</v>
      </c>
      <c r="G2816" s="23">
        <v>9.1002622820296497E-4</v>
      </c>
      <c r="H2816" s="23">
        <v>5.0058632360254127E-4</v>
      </c>
      <c r="I2816" s="23">
        <v>2.4971581463054987E-5</v>
      </c>
      <c r="J2816" s="23">
        <v>15.403804727851815</v>
      </c>
      <c r="K2816" s="23">
        <v>37.945999254193062</v>
      </c>
    </row>
    <row r="2817" spans="1:11" x14ac:dyDescent="0.2">
      <c r="A2817" s="103" t="str">
        <f t="shared" si="112"/>
        <v>2020_4_2_lagI</v>
      </c>
      <c r="B2817" s="23" t="s">
        <v>734</v>
      </c>
      <c r="C2817" s="23">
        <v>2</v>
      </c>
      <c r="D2817" s="23" t="s">
        <v>227</v>
      </c>
      <c r="E2817" s="23">
        <v>7.5596350876304086E-7</v>
      </c>
      <c r="F2817" s="23">
        <v>5.3435827254792703E-5</v>
      </c>
      <c r="G2817" s="23">
        <v>4.4094269705986609E-4</v>
      </c>
      <c r="H2817" s="23">
        <v>2.2061659418660173E-4</v>
      </c>
      <c r="I2817" s="23">
        <v>1.1977369175617904E-5</v>
      </c>
      <c r="J2817" s="23">
        <v>14.517196984593907</v>
      </c>
      <c r="K2817" s="23">
        <v>26.056914218013212</v>
      </c>
    </row>
    <row r="2818" spans="1:11" x14ac:dyDescent="0.2">
      <c r="A2818" s="103" t="str">
        <f t="shared" si="112"/>
        <v>2020_4_3_f12_3</v>
      </c>
      <c r="B2818" s="23" t="s">
        <v>734</v>
      </c>
      <c r="C2818" s="23">
        <v>3</v>
      </c>
      <c r="D2818" s="23" t="s">
        <v>3</v>
      </c>
      <c r="E2818" s="23">
        <v>3.3451896179155387E-2</v>
      </c>
      <c r="F2818" s="23">
        <v>1.3634886297132414</v>
      </c>
      <c r="G2818" s="23">
        <v>1.8014645908854525</v>
      </c>
      <c r="H2818" s="23">
        <v>0.1607247266655209</v>
      </c>
      <c r="I2818" s="23">
        <v>2.5639950619419966E-3</v>
      </c>
      <c r="J2818" s="23">
        <v>205.14999999999986</v>
      </c>
      <c r="K2818" s="23">
        <v>-37.616147276647624</v>
      </c>
    </row>
    <row r="2819" spans="1:11" x14ac:dyDescent="0.2">
      <c r="A2819" s="103" t="str">
        <f t="shared" ref="A2819:A2882" si="113">CONCATENATE(B2819,"_",C2819,"_",D2819)</f>
        <v>2020_4_3_f4_1</v>
      </c>
      <c r="B2819" s="23" t="s">
        <v>734</v>
      </c>
      <c r="C2819" s="23">
        <v>3</v>
      </c>
      <c r="D2819" s="23" t="s">
        <v>43</v>
      </c>
      <c r="E2819" s="23">
        <v>0</v>
      </c>
      <c r="F2819" s="23">
        <v>7.5254113978867138E-2</v>
      </c>
      <c r="G2819" s="23">
        <v>0.60366187424216167</v>
      </c>
      <c r="H2819" s="23">
        <v>1.5226395288411556</v>
      </c>
      <c r="I2819" s="23">
        <v>0.14725549974016974</v>
      </c>
      <c r="J2819" s="23">
        <v>204.97999999999982</v>
      </c>
      <c r="K2819" s="23">
        <v>74.160773339441619</v>
      </c>
    </row>
    <row r="2820" spans="1:11" x14ac:dyDescent="0.2">
      <c r="A2820" s="103" t="str">
        <f t="shared" si="113"/>
        <v>2020_4_3_f4_2</v>
      </c>
      <c r="B2820" s="23" t="s">
        <v>734</v>
      </c>
      <c r="C2820" s="23">
        <v>3</v>
      </c>
      <c r="D2820" s="23" t="s">
        <v>44</v>
      </c>
      <c r="E2820" s="23">
        <v>0</v>
      </c>
      <c r="F2820" s="23">
        <v>7.5309191831406275E-2</v>
      </c>
      <c r="G2820" s="23">
        <v>1.3168663958480982</v>
      </c>
      <c r="H2820" s="23">
        <v>1.1043446228096132</v>
      </c>
      <c r="I2820" s="23">
        <v>5.8985014089856088E-3</v>
      </c>
      <c r="J2820" s="23">
        <v>212.6599999999998</v>
      </c>
      <c r="K2820" s="23">
        <v>41.593056703396321</v>
      </c>
    </row>
    <row r="2821" spans="1:11" x14ac:dyDescent="0.2">
      <c r="A2821" s="103" t="str">
        <f t="shared" si="113"/>
        <v>2020_4_3_f4_3</v>
      </c>
      <c r="B2821" s="23" t="s">
        <v>734</v>
      </c>
      <c r="C2821" s="23">
        <v>3</v>
      </c>
      <c r="D2821" s="23" t="s">
        <v>100</v>
      </c>
      <c r="E2821" s="23">
        <v>0</v>
      </c>
      <c r="F2821" s="23">
        <v>3.3021025702620541E-2</v>
      </c>
      <c r="G2821" s="23">
        <v>1.3363495820987539</v>
      </c>
      <c r="H2821" s="23">
        <v>1.8173030905849823</v>
      </c>
      <c r="I2821" s="23">
        <v>0.13422774870366339</v>
      </c>
      <c r="J2821" s="23">
        <v>202.62999999999994</v>
      </c>
      <c r="K2821" s="23">
        <v>61.812661260647303</v>
      </c>
    </row>
    <row r="2822" spans="1:11" x14ac:dyDescent="0.2">
      <c r="A2822" s="103" t="str">
        <f t="shared" si="113"/>
        <v>2020_4_3_f4_4</v>
      </c>
      <c r="B2822" s="23" t="s">
        <v>734</v>
      </c>
      <c r="C2822" s="23">
        <v>3</v>
      </c>
      <c r="D2822" s="23" t="s">
        <v>102</v>
      </c>
      <c r="E2822" s="23">
        <v>2.5049392802763026E-2</v>
      </c>
      <c r="F2822" s="23">
        <v>0.89257548185835733</v>
      </c>
      <c r="G2822" s="23">
        <v>1.1948052140973733</v>
      </c>
      <c r="H2822" s="23">
        <v>0.28342927173469012</v>
      </c>
      <c r="I2822" s="23">
        <v>0</v>
      </c>
      <c r="J2822" s="23">
        <v>192.24999999999991</v>
      </c>
      <c r="K2822" s="23">
        <v>-27.516013944720392</v>
      </c>
    </row>
    <row r="2823" spans="1:11" x14ac:dyDescent="0.2">
      <c r="A2823" s="103" t="str">
        <f t="shared" si="113"/>
        <v>2020_4_3_f60_1</v>
      </c>
      <c r="B2823" s="23" t="s">
        <v>734</v>
      </c>
      <c r="C2823" s="23">
        <v>3</v>
      </c>
      <c r="D2823" s="23" t="s">
        <v>109</v>
      </c>
      <c r="E2823" s="23">
        <v>6.5622633959736998E-2</v>
      </c>
      <c r="F2823" s="23">
        <v>0.74800118908062063</v>
      </c>
      <c r="G2823" s="23">
        <v>2.3524922738477945</v>
      </c>
      <c r="H2823" s="23">
        <v>0.2058337218649274</v>
      </c>
      <c r="I2823" s="23">
        <v>2.5639950619419966E-3</v>
      </c>
      <c r="J2823" s="23">
        <v>206.29999999999978</v>
      </c>
      <c r="K2823" s="23">
        <v>-19.803882333371181</v>
      </c>
    </row>
    <row r="2824" spans="1:11" x14ac:dyDescent="0.2">
      <c r="A2824" s="103" t="str">
        <f t="shared" si="113"/>
        <v>2020_4_3_f61_1</v>
      </c>
      <c r="B2824" s="23" t="s">
        <v>734</v>
      </c>
      <c r="C2824" s="23">
        <v>3</v>
      </c>
      <c r="D2824" s="23" t="s">
        <v>110</v>
      </c>
      <c r="E2824" s="23">
        <v>1.5821294611356632E-2</v>
      </c>
      <c r="F2824" s="23">
        <v>1.5646276971069917</v>
      </c>
      <c r="G2824" s="23">
        <v>0.77315798269394986</v>
      </c>
      <c r="H2824" s="23">
        <v>4.0666060088387121E-2</v>
      </c>
      <c r="I2824" s="23">
        <v>0</v>
      </c>
      <c r="J2824" s="23">
        <v>194.91999999999985</v>
      </c>
      <c r="K2824" s="23">
        <v>-64.97188097704705</v>
      </c>
    </row>
    <row r="2825" spans="1:11" x14ac:dyDescent="0.2">
      <c r="A2825" s="103" t="str">
        <f t="shared" si="113"/>
        <v>2020_4_3_f61_2</v>
      </c>
      <c r="B2825" s="23" t="s">
        <v>734</v>
      </c>
      <c r="C2825" s="23">
        <v>3</v>
      </c>
      <c r="D2825" s="23" t="s">
        <v>111</v>
      </c>
      <c r="E2825" s="23">
        <v>9.7064470605711745E-2</v>
      </c>
      <c r="F2825" s="23">
        <v>1.7283928770379156</v>
      </c>
      <c r="G2825" s="23">
        <v>0.56807275225609977</v>
      </c>
      <c r="H2825" s="23">
        <v>4.4676532848070709E-2</v>
      </c>
      <c r="I2825" s="23">
        <v>0</v>
      </c>
      <c r="J2825" s="23">
        <v>196.91999999999979</v>
      </c>
      <c r="K2825" s="23">
        <v>-77.017479166028849</v>
      </c>
    </row>
    <row r="2826" spans="1:11" x14ac:dyDescent="0.2">
      <c r="A2826" s="103" t="str">
        <f t="shared" si="113"/>
        <v>2020_4_3_f9_1</v>
      </c>
      <c r="B2826" s="23" t="s">
        <v>734</v>
      </c>
      <c r="C2826" s="23">
        <v>3</v>
      </c>
      <c r="D2826" s="23" t="s">
        <v>4</v>
      </c>
      <c r="E2826" s="23">
        <v>1.7048328425428722E-3</v>
      </c>
      <c r="F2826" s="23">
        <v>0.13382989780010396</v>
      </c>
      <c r="G2826" s="23">
        <v>0.7348564004850161</v>
      </c>
      <c r="H2826" s="23">
        <v>1.4459653559674335</v>
      </c>
      <c r="I2826" s="23">
        <v>5.5603672267451935E-2</v>
      </c>
      <c r="J2826" s="23">
        <v>206.89999999999986</v>
      </c>
      <c r="K2826" s="23">
        <v>59.863279381503055</v>
      </c>
    </row>
    <row r="2827" spans="1:11" x14ac:dyDescent="0.2">
      <c r="A2827" s="103" t="str">
        <f t="shared" si="113"/>
        <v>2020_4_3_f9_2</v>
      </c>
      <c r="B2827" s="23" t="s">
        <v>734</v>
      </c>
      <c r="C2827" s="23">
        <v>3</v>
      </c>
      <c r="D2827" s="23" t="s">
        <v>5</v>
      </c>
      <c r="E2827" s="23">
        <v>1.68227150067018E-3</v>
      </c>
      <c r="F2827" s="23">
        <v>0.2186280066841006</v>
      </c>
      <c r="G2827" s="23">
        <v>1.5808488169205916</v>
      </c>
      <c r="H2827" s="23">
        <v>0.63423827520588039</v>
      </c>
      <c r="I2827" s="23">
        <v>1.8068849696520228E-2</v>
      </c>
      <c r="J2827" s="23">
        <v>208.04999999999984</v>
      </c>
      <c r="K2827" s="23">
        <v>18.27550839122868</v>
      </c>
    </row>
    <row r="2828" spans="1:11" x14ac:dyDescent="0.2">
      <c r="A2828" s="103" t="str">
        <f t="shared" si="113"/>
        <v>2020_4_3_f9_3</v>
      </c>
      <c r="B2828" s="23" t="s">
        <v>734</v>
      </c>
      <c r="C2828" s="23">
        <v>3</v>
      </c>
      <c r="D2828" s="23" t="s">
        <v>6</v>
      </c>
      <c r="E2828" s="23">
        <v>0</v>
      </c>
      <c r="F2828" s="23">
        <v>0.1992140293474324</v>
      </c>
      <c r="G2828" s="23">
        <v>1.5009017167014842</v>
      </c>
      <c r="H2828" s="23">
        <v>1.5339188431386543</v>
      </c>
      <c r="I2828" s="23">
        <v>7.6610877654681789E-2</v>
      </c>
      <c r="J2828" s="23">
        <v>201.70999999999989</v>
      </c>
      <c r="K2828" s="23">
        <v>44.943700073079519</v>
      </c>
    </row>
    <row r="2829" spans="1:11" x14ac:dyDescent="0.2">
      <c r="A2829" s="103" t="str">
        <f t="shared" si="113"/>
        <v>2020_4_3_f9_4</v>
      </c>
      <c r="B2829" s="23" t="s">
        <v>734</v>
      </c>
      <c r="C2829" s="23">
        <v>3</v>
      </c>
      <c r="D2829" s="23" t="s">
        <v>7</v>
      </c>
      <c r="E2829" s="23">
        <v>5.7880565974672268E-2</v>
      </c>
      <c r="F2829" s="23">
        <v>1.3385033609388333</v>
      </c>
      <c r="G2829" s="23">
        <v>0.9009484903628322</v>
      </c>
      <c r="H2829" s="23">
        <v>8.8444126712964699E-2</v>
      </c>
      <c r="I2829" s="23">
        <v>6.6112080811081804E-3</v>
      </c>
      <c r="J2829" s="23">
        <v>192.1699999999999</v>
      </c>
      <c r="K2829" s="23">
        <v>-56.537572090579246</v>
      </c>
    </row>
    <row r="2830" spans="1:11" x14ac:dyDescent="0.2">
      <c r="A2830" s="103" t="str">
        <f t="shared" si="113"/>
        <v>2020_4_3_InEI</v>
      </c>
      <c r="B2830" s="23" t="s">
        <v>734</v>
      </c>
      <c r="C2830" s="23">
        <v>3</v>
      </c>
      <c r="D2830" s="23" t="s">
        <v>107</v>
      </c>
      <c r="E2830" s="23">
        <v>4.588861206555604E-5</v>
      </c>
      <c r="F2830" s="23">
        <v>6.0004394961135389E-3</v>
      </c>
      <c r="G2830" s="23">
        <v>3.6221994540898833E-2</v>
      </c>
      <c r="H2830" s="23">
        <v>3.4116620747032866E-2</v>
      </c>
      <c r="I2830" s="23">
        <v>9.3147329525933254E-4</v>
      </c>
      <c r="J2830" s="23">
        <v>207.43374753432542</v>
      </c>
      <c r="K2830" s="23">
        <v>38.655892107119385</v>
      </c>
    </row>
    <row r="2831" spans="1:11" x14ac:dyDescent="0.2">
      <c r="A2831" s="103" t="str">
        <f t="shared" si="113"/>
        <v>2020_4_3_InIN</v>
      </c>
      <c r="B2831" s="23" t="s">
        <v>734</v>
      </c>
      <c r="C2831" s="23">
        <v>3</v>
      </c>
      <c r="D2831" s="23" t="s">
        <v>113</v>
      </c>
      <c r="E2831" s="23">
        <v>1.3033939373587461E-3</v>
      </c>
      <c r="F2831" s="23">
        <v>4.4379575999091758E-2</v>
      </c>
      <c r="G2831" s="23">
        <v>6.0023451857088052E-2</v>
      </c>
      <c r="H2831" s="23">
        <v>4.1714538045491467E-2</v>
      </c>
      <c r="I2831" s="23">
        <v>2.4342823271576667E-3</v>
      </c>
      <c r="J2831" s="23">
        <v>198.11987038869819</v>
      </c>
      <c r="K2831" s="23">
        <v>-0.26910047868411435</v>
      </c>
    </row>
    <row r="2832" spans="1:11" x14ac:dyDescent="0.2">
      <c r="A2832" s="103" t="str">
        <f t="shared" si="113"/>
        <v>2020_4_3_lagE</v>
      </c>
      <c r="B2832" s="23" t="s">
        <v>734</v>
      </c>
      <c r="C2832" s="23">
        <v>3</v>
      </c>
      <c r="D2832" s="23" t="s">
        <v>226</v>
      </c>
      <c r="E2832" s="23">
        <v>0</v>
      </c>
      <c r="F2832" s="23">
        <v>3.0645819427021536E-3</v>
      </c>
      <c r="G2832" s="23">
        <v>3.1488576199437832E-2</v>
      </c>
      <c r="H2832" s="23">
        <v>4.1170713255974489E-2</v>
      </c>
      <c r="I2832" s="23">
        <v>1.8497729522782089E-3</v>
      </c>
      <c r="J2832" s="23">
        <v>208.82789203691289</v>
      </c>
      <c r="K2832" s="23">
        <v>53.891598838642317</v>
      </c>
    </row>
    <row r="2833" spans="1:11" x14ac:dyDescent="0.2">
      <c r="A2833" s="103" t="str">
        <f t="shared" si="113"/>
        <v>2020_4_3_lagI</v>
      </c>
      <c r="B2833" s="23" t="s">
        <v>734</v>
      </c>
      <c r="C2833" s="23">
        <v>3</v>
      </c>
      <c r="D2833" s="23" t="s">
        <v>227</v>
      </c>
      <c r="E2833" s="23">
        <v>7.4724997477045192E-4</v>
      </c>
      <c r="F2833" s="23">
        <v>2.8163438585607263E-2</v>
      </c>
      <c r="G2833" s="23">
        <v>6.5228940995227053E-2</v>
      </c>
      <c r="H2833" s="23">
        <v>5.3283829070163116E-2</v>
      </c>
      <c r="I2833" s="23">
        <v>2.6080231041534013E-3</v>
      </c>
      <c r="J2833" s="23">
        <v>198.81008507899324</v>
      </c>
      <c r="K2833" s="23">
        <v>19.22392314650433</v>
      </c>
    </row>
    <row r="2834" spans="1:11" x14ac:dyDescent="0.2">
      <c r="A2834" s="103" t="str">
        <f t="shared" si="113"/>
        <v>2020_4_4_f12_3</v>
      </c>
      <c r="B2834" s="23" t="s">
        <v>734</v>
      </c>
      <c r="C2834" s="23">
        <v>4</v>
      </c>
      <c r="D2834" s="23" t="s">
        <v>3</v>
      </c>
      <c r="E2834" s="23">
        <v>0</v>
      </c>
      <c r="F2834" s="23">
        <v>0.34927828177383818</v>
      </c>
      <c r="G2834" s="23">
        <v>0.52556544540618655</v>
      </c>
      <c r="H2834" s="23">
        <v>8.1889563326725118E-2</v>
      </c>
      <c r="I2834" s="23">
        <v>8.6327754742392148E-4</v>
      </c>
      <c r="J2834" s="23">
        <v>47.349999999999966</v>
      </c>
      <c r="K2834" s="23">
        <v>-27.742597688302912</v>
      </c>
    </row>
    <row r="2835" spans="1:11" x14ac:dyDescent="0.2">
      <c r="A2835" s="103" t="str">
        <f t="shared" si="113"/>
        <v>2020_4_4_f4_1</v>
      </c>
      <c r="B2835" s="23" t="s">
        <v>734</v>
      </c>
      <c r="C2835" s="23">
        <v>4</v>
      </c>
      <c r="D2835" s="23" t="s">
        <v>43</v>
      </c>
      <c r="E2835" s="23">
        <v>0</v>
      </c>
      <c r="F2835" s="23">
        <v>1.6102546336393556E-3</v>
      </c>
      <c r="G2835" s="23">
        <v>0.22468456608349202</v>
      </c>
      <c r="H2835" s="23">
        <v>0.52919314048155153</v>
      </c>
      <c r="I2835" s="23">
        <v>8.0512731681967771E-3</v>
      </c>
      <c r="J2835" s="23">
        <v>49.19999999999996</v>
      </c>
      <c r="K2835" s="23">
        <v>71.205958739648139</v>
      </c>
    </row>
    <row r="2836" spans="1:11" x14ac:dyDescent="0.2">
      <c r="A2836" s="103" t="str">
        <f t="shared" si="113"/>
        <v>2020_4_4_f4_2</v>
      </c>
      <c r="B2836" s="23" t="s">
        <v>734</v>
      </c>
      <c r="C2836" s="23">
        <v>4</v>
      </c>
      <c r="D2836" s="23" t="s">
        <v>44</v>
      </c>
      <c r="E2836" s="23">
        <v>0</v>
      </c>
      <c r="F2836" s="23">
        <v>2.3828612283715706E-2</v>
      </c>
      <c r="G2836" s="23">
        <v>0.33059417824322235</v>
      </c>
      <c r="H2836" s="23">
        <v>0.40737466869939787</v>
      </c>
      <c r="I2836" s="23">
        <v>1.9501798584982868E-3</v>
      </c>
      <c r="J2836" s="23">
        <v>50.599999999999952</v>
      </c>
      <c r="K2836" s="23">
        <v>50.729638470233319</v>
      </c>
    </row>
    <row r="2837" spans="1:11" x14ac:dyDescent="0.2">
      <c r="A2837" s="103" t="str">
        <f t="shared" si="113"/>
        <v>2020_4_4_f4_3</v>
      </c>
      <c r="B2837" s="23" t="s">
        <v>734</v>
      </c>
      <c r="C2837" s="23">
        <v>4</v>
      </c>
      <c r="D2837" s="23" t="s">
        <v>100</v>
      </c>
      <c r="E2837" s="23">
        <v>0</v>
      </c>
      <c r="F2837" s="23">
        <v>3.2208265428518248E-2</v>
      </c>
      <c r="G2837" s="23">
        <v>9.4361051704766469E-2</v>
      </c>
      <c r="H2837" s="23">
        <v>0.68211468150003784</v>
      </c>
      <c r="I2837" s="23">
        <v>0.11756758153975717</v>
      </c>
      <c r="J2837" s="23">
        <v>46.349999999999973</v>
      </c>
      <c r="K2837" s="23">
        <v>95.550884672785614</v>
      </c>
    </row>
    <row r="2838" spans="1:11" x14ac:dyDescent="0.2">
      <c r="A2838" s="103" t="str">
        <f t="shared" si="113"/>
        <v>2020_4_4_f4_4</v>
      </c>
      <c r="B2838" s="23" t="s">
        <v>734</v>
      </c>
      <c r="C2838" s="23">
        <v>4</v>
      </c>
      <c r="D2838" s="23" t="s">
        <v>102</v>
      </c>
      <c r="E2838" s="23">
        <v>1.0769859249080849E-3</v>
      </c>
      <c r="F2838" s="23">
        <v>0.31395996583354979</v>
      </c>
      <c r="G2838" s="23">
        <v>0.86515393471237012</v>
      </c>
      <c r="H2838" s="23">
        <v>0.17170498013146643</v>
      </c>
      <c r="I2838" s="23">
        <v>0</v>
      </c>
      <c r="J2838" s="23">
        <v>44.249999999999986</v>
      </c>
      <c r="K2838" s="23">
        <v>-10.681958656685671</v>
      </c>
    </row>
    <row r="2839" spans="1:11" x14ac:dyDescent="0.2">
      <c r="A2839" s="103" t="str">
        <f t="shared" si="113"/>
        <v>2020_4_4_f60_1</v>
      </c>
      <c r="B2839" s="23" t="s">
        <v>734</v>
      </c>
      <c r="C2839" s="23">
        <v>4</v>
      </c>
      <c r="D2839" s="23" t="s">
        <v>109</v>
      </c>
      <c r="E2839" s="23">
        <v>0</v>
      </c>
      <c r="F2839" s="23">
        <v>0.1711371488951981</v>
      </c>
      <c r="G2839" s="23">
        <v>0.77610008858988877</v>
      </c>
      <c r="H2839" s="23">
        <v>7.0666955210214155E-2</v>
      </c>
      <c r="I2839" s="23">
        <v>8.6327754742392148E-4</v>
      </c>
      <c r="J2839" s="23">
        <v>50.39999999999997</v>
      </c>
      <c r="K2839" s="23">
        <v>-9.6924608877244669</v>
      </c>
    </row>
    <row r="2840" spans="1:11" x14ac:dyDescent="0.2">
      <c r="A2840" s="103" t="str">
        <f t="shared" si="113"/>
        <v>2020_4_4_f61_1</v>
      </c>
      <c r="B2840" s="23" t="s">
        <v>734</v>
      </c>
      <c r="C2840" s="23">
        <v>4</v>
      </c>
      <c r="D2840" s="23" t="s">
        <v>110</v>
      </c>
      <c r="E2840" s="23">
        <v>3.2309577747242548E-3</v>
      </c>
      <c r="F2840" s="23">
        <v>0.60149663906116502</v>
      </c>
      <c r="G2840" s="23">
        <v>0.76460430051620998</v>
      </c>
      <c r="H2840" s="23">
        <v>7.7301593196419965E-2</v>
      </c>
      <c r="I2840" s="23">
        <v>0</v>
      </c>
      <c r="J2840" s="23">
        <v>47.299999999999962</v>
      </c>
      <c r="K2840" s="23">
        <v>-36.682198005314028</v>
      </c>
    </row>
    <row r="2841" spans="1:11" x14ac:dyDescent="0.2">
      <c r="A2841" s="103" t="str">
        <f t="shared" si="113"/>
        <v>2020_4_4_f61_2</v>
      </c>
      <c r="B2841" s="23" t="s">
        <v>734</v>
      </c>
      <c r="C2841" s="23">
        <v>4</v>
      </c>
      <c r="D2841" s="23" t="s">
        <v>111</v>
      </c>
      <c r="E2841" s="23">
        <v>9.8544212129089759E-2</v>
      </c>
      <c r="F2841" s="23">
        <v>1.1287369554722013</v>
      </c>
      <c r="G2841" s="23">
        <v>0.21827533702231933</v>
      </c>
      <c r="H2841" s="23">
        <v>1.0769859249080849E-3</v>
      </c>
      <c r="I2841" s="23">
        <v>0</v>
      </c>
      <c r="J2841" s="23">
        <v>47.299999999999955</v>
      </c>
      <c r="K2841" s="23">
        <v>-91.574569679232951</v>
      </c>
    </row>
    <row r="2842" spans="1:11" x14ac:dyDescent="0.2">
      <c r="A2842" s="103" t="str">
        <f t="shared" si="113"/>
        <v>2020_4_4_f9_1</v>
      </c>
      <c r="B2842" s="23" t="s">
        <v>734</v>
      </c>
      <c r="C2842" s="23">
        <v>4</v>
      </c>
      <c r="D2842" s="23" t="s">
        <v>4</v>
      </c>
      <c r="E2842" s="23">
        <v>8.051273168196778E-4</v>
      </c>
      <c r="F2842" s="23">
        <v>1.6102546336393556E-3</v>
      </c>
      <c r="G2842" s="23">
        <v>0.351260003464403</v>
      </c>
      <c r="H2842" s="23">
        <v>0.40664333968473909</v>
      </c>
      <c r="I2842" s="23">
        <v>3.2205092672787112E-3</v>
      </c>
      <c r="J2842" s="23">
        <v>49.199999999999967</v>
      </c>
      <c r="K2842" s="23">
        <v>53.679474544863879</v>
      </c>
    </row>
    <row r="2843" spans="1:11" x14ac:dyDescent="0.2">
      <c r="A2843" s="103" t="str">
        <f t="shared" si="113"/>
        <v>2020_4_4_f9_2</v>
      </c>
      <c r="B2843" s="23" t="s">
        <v>734</v>
      </c>
      <c r="C2843" s="23">
        <v>4</v>
      </c>
      <c r="D2843" s="23" t="s">
        <v>5</v>
      </c>
      <c r="E2843" s="23">
        <v>6.5005995283276227E-4</v>
      </c>
      <c r="F2843" s="23">
        <v>2.0601665225065725E-2</v>
      </c>
      <c r="G2843" s="23">
        <v>0.36837778734016802</v>
      </c>
      <c r="H2843" s="23">
        <v>0.37151788675543673</v>
      </c>
      <c r="I2843" s="23">
        <v>6.5005995283276227E-4</v>
      </c>
      <c r="J2843" s="23">
        <v>50.44999999999996</v>
      </c>
      <c r="K2843" s="23">
        <v>46.064241522510919</v>
      </c>
    </row>
    <row r="2844" spans="1:11" x14ac:dyDescent="0.2">
      <c r="A2844" s="103" t="str">
        <f t="shared" si="113"/>
        <v>2020_4_4_f9_3</v>
      </c>
      <c r="B2844" s="23" t="s">
        <v>734</v>
      </c>
      <c r="C2844" s="23">
        <v>4</v>
      </c>
      <c r="D2844" s="23" t="s">
        <v>6</v>
      </c>
      <c r="E2844" s="23">
        <v>0</v>
      </c>
      <c r="F2844" s="23">
        <v>2.1581938685598042E-2</v>
      </c>
      <c r="G2844" s="23">
        <v>0.26800555253784758</v>
      </c>
      <c r="H2844" s="23">
        <v>0.59605036930117905</v>
      </c>
      <c r="I2844" s="23">
        <v>5.7879270596933423E-2</v>
      </c>
      <c r="J2844" s="23">
        <v>47.34999999999998</v>
      </c>
      <c r="K2844" s="23">
        <v>73.154683581523912</v>
      </c>
    </row>
    <row r="2845" spans="1:11" x14ac:dyDescent="0.2">
      <c r="A2845" s="103" t="str">
        <f t="shared" si="113"/>
        <v>2020_4_4_f9_4</v>
      </c>
      <c r="B2845" s="23" t="s">
        <v>734</v>
      </c>
      <c r="C2845" s="23">
        <v>4</v>
      </c>
      <c r="D2845" s="23" t="s">
        <v>7</v>
      </c>
      <c r="E2845" s="23">
        <v>7.8378579121328049E-2</v>
      </c>
      <c r="F2845" s="23">
        <v>0.58604746165558685</v>
      </c>
      <c r="G2845" s="23">
        <v>0.59952835443978114</v>
      </c>
      <c r="H2845" s="23">
        <v>8.7941471385598116E-2</v>
      </c>
      <c r="I2845" s="23">
        <v>0</v>
      </c>
      <c r="J2845" s="23">
        <v>44.249999999999972</v>
      </c>
      <c r="K2845" s="23">
        <v>-48.440354371265705</v>
      </c>
    </row>
    <row r="2846" spans="1:11" x14ac:dyDescent="0.2">
      <c r="A2846" s="103" t="str">
        <f t="shared" si="113"/>
        <v>2020_4_4_InEI</v>
      </c>
      <c r="B2846" s="23" t="s">
        <v>734</v>
      </c>
      <c r="C2846" s="23">
        <v>4</v>
      </c>
      <c r="D2846" s="23" t="s">
        <v>107</v>
      </c>
      <c r="E2846" s="23">
        <v>2.2672174995990865E-5</v>
      </c>
      <c r="F2846" s="23">
        <v>2.8356641564221272E-4</v>
      </c>
      <c r="G2846" s="23">
        <v>1.142525975738295E-2</v>
      </c>
      <c r="H2846" s="23">
        <v>1.284066682523809E-2</v>
      </c>
      <c r="I2846" s="23">
        <v>6.0079714158040605E-5</v>
      </c>
      <c r="J2846" s="23">
        <v>50.007671311234006</v>
      </c>
      <c r="K2846" s="23">
        <v>51.282031116752371</v>
      </c>
    </row>
    <row r="2847" spans="1:11" x14ac:dyDescent="0.2">
      <c r="A2847" s="103" t="str">
        <f t="shared" si="113"/>
        <v>2020_4_4_InIN</v>
      </c>
      <c r="B2847" s="23" t="s">
        <v>734</v>
      </c>
      <c r="C2847" s="23">
        <v>4</v>
      </c>
      <c r="D2847" s="23" t="s">
        <v>113</v>
      </c>
      <c r="E2847" s="23">
        <v>4.0817658321479662E-3</v>
      </c>
      <c r="F2847" s="23">
        <v>2.5798981990152389E-2</v>
      </c>
      <c r="G2847" s="23">
        <v>3.7793009525365809E-2</v>
      </c>
      <c r="H2847" s="23">
        <v>2.3590564886495632E-2</v>
      </c>
      <c r="I2847" s="23">
        <v>2.2272329907752166E-3</v>
      </c>
      <c r="J2847" s="23">
        <v>46.170928558299849</v>
      </c>
      <c r="K2847" s="23">
        <v>-6.3294302594122271</v>
      </c>
    </row>
    <row r="2848" spans="1:11" x14ac:dyDescent="0.2">
      <c r="A2848" s="103" t="str">
        <f t="shared" si="113"/>
        <v>2020_4_4_lagE</v>
      </c>
      <c r="B2848" s="23" t="s">
        <v>734</v>
      </c>
      <c r="C2848" s="23">
        <v>4</v>
      </c>
      <c r="D2848" s="23" t="s">
        <v>226</v>
      </c>
      <c r="E2848" s="23">
        <v>0</v>
      </c>
      <c r="F2848" s="23">
        <v>4.0915820753271407E-4</v>
      </c>
      <c r="G2848" s="23">
        <v>8.9032434877397253E-3</v>
      </c>
      <c r="H2848" s="23">
        <v>1.5195151394938003E-2</v>
      </c>
      <c r="I2848" s="23">
        <v>1.5530078303275532E-4</v>
      </c>
      <c r="J2848" s="23">
        <v>50.073763677075149</v>
      </c>
      <c r="K2848" s="23">
        <v>61.211872847566674</v>
      </c>
    </row>
    <row r="2849" spans="1:11" x14ac:dyDescent="0.2">
      <c r="A2849" s="103" t="str">
        <f t="shared" si="113"/>
        <v>2020_4_4_lagI</v>
      </c>
      <c r="B2849" s="23" t="s">
        <v>734</v>
      </c>
      <c r="C2849" s="23">
        <v>4</v>
      </c>
      <c r="D2849" s="23" t="s">
        <v>227</v>
      </c>
      <c r="E2849" s="23">
        <v>4.4416182860520111E-5</v>
      </c>
      <c r="F2849" s="23">
        <v>1.67483295174626E-2</v>
      </c>
      <c r="G2849" s="23">
        <v>3.9724432004406805E-2</v>
      </c>
      <c r="H2849" s="23">
        <v>3.195671492414856E-2</v>
      </c>
      <c r="I2849" s="23">
        <v>4.5323341427836016E-3</v>
      </c>
      <c r="J2849" s="23">
        <v>45.57292256662609</v>
      </c>
      <c r="K2849" s="23">
        <v>26.002798055560699</v>
      </c>
    </row>
    <row r="2850" spans="1:11" x14ac:dyDescent="0.2">
      <c r="A2850" s="103" t="str">
        <f t="shared" si="113"/>
        <v>2020_4_5_f12_3</v>
      </c>
      <c r="B2850" s="23" t="s">
        <v>734</v>
      </c>
      <c r="C2850" s="23">
        <v>5</v>
      </c>
      <c r="D2850" s="23" t="s">
        <v>3</v>
      </c>
      <c r="E2850" s="23">
        <v>2.747080428412706E-2</v>
      </c>
      <c r="F2850" s="23">
        <v>1.5208357880138215</v>
      </c>
      <c r="G2850" s="23">
        <v>3.5736220492077955</v>
      </c>
      <c r="H2850" s="23">
        <v>0.80445020011964963</v>
      </c>
      <c r="I2850" s="23">
        <v>3.1794025455996523E-3</v>
      </c>
      <c r="J2850" s="23">
        <v>280.35999999999984</v>
      </c>
      <c r="K2850" s="23">
        <v>-12.900933929154382</v>
      </c>
    </row>
    <row r="2851" spans="1:11" x14ac:dyDescent="0.2">
      <c r="A2851" s="103" t="str">
        <f t="shared" si="113"/>
        <v>2020_4_5_f4_1</v>
      </c>
      <c r="B2851" s="23" t="s">
        <v>734</v>
      </c>
      <c r="C2851" s="23">
        <v>5</v>
      </c>
      <c r="D2851" s="23" t="s">
        <v>43</v>
      </c>
      <c r="E2851" s="23">
        <v>0</v>
      </c>
      <c r="F2851" s="23">
        <v>4.0280270223454012E-2</v>
      </c>
      <c r="G2851" s="23">
        <v>0.62427611293954566</v>
      </c>
      <c r="H2851" s="23">
        <v>1.8172665858305894</v>
      </c>
      <c r="I2851" s="23">
        <v>0.29011640394941979</v>
      </c>
      <c r="J2851" s="23">
        <v>277.99999999999989</v>
      </c>
      <c r="K2851" s="23">
        <v>85.038624816793188</v>
      </c>
    </row>
    <row r="2852" spans="1:11" x14ac:dyDescent="0.2">
      <c r="A2852" s="103" t="str">
        <f t="shared" si="113"/>
        <v>2020_4_5_f4_2</v>
      </c>
      <c r="B2852" s="23" t="s">
        <v>734</v>
      </c>
      <c r="C2852" s="23">
        <v>5</v>
      </c>
      <c r="D2852" s="23" t="s">
        <v>44</v>
      </c>
      <c r="E2852" s="23">
        <v>0</v>
      </c>
      <c r="F2852" s="23">
        <v>5.764241407537208E-2</v>
      </c>
      <c r="G2852" s="23">
        <v>1.1983274465475353</v>
      </c>
      <c r="H2852" s="23">
        <v>2.0585455700061996</v>
      </c>
      <c r="I2852" s="23">
        <v>0.1504195078085227</v>
      </c>
      <c r="J2852" s="23">
        <v>295.59999999999974</v>
      </c>
      <c r="K2852" s="23">
        <v>66.429592833444346</v>
      </c>
    </row>
    <row r="2853" spans="1:11" x14ac:dyDescent="0.2">
      <c r="A2853" s="103" t="str">
        <f t="shared" si="113"/>
        <v>2020_4_5_f4_3</v>
      </c>
      <c r="B2853" s="23" t="s">
        <v>734</v>
      </c>
      <c r="C2853" s="23">
        <v>5</v>
      </c>
      <c r="D2853" s="23" t="s">
        <v>100</v>
      </c>
      <c r="E2853" s="23">
        <v>0</v>
      </c>
      <c r="F2853" s="23">
        <v>8.0508738149033823E-2</v>
      </c>
      <c r="G2853" s="23">
        <v>1.4904128427255821</v>
      </c>
      <c r="H2853" s="23">
        <v>3.4426909761850721</v>
      </c>
      <c r="I2853" s="23">
        <v>0.69905213241743991</v>
      </c>
      <c r="J2853" s="23">
        <v>275.5999999999998</v>
      </c>
      <c r="K2853" s="23">
        <v>83.328652417487163</v>
      </c>
    </row>
    <row r="2854" spans="1:11" x14ac:dyDescent="0.2">
      <c r="A2854" s="103" t="str">
        <f t="shared" si="113"/>
        <v>2020_4_5_f4_4</v>
      </c>
      <c r="B2854" s="23" t="s">
        <v>734</v>
      </c>
      <c r="C2854" s="23">
        <v>5</v>
      </c>
      <c r="D2854" s="23" t="s">
        <v>102</v>
      </c>
      <c r="E2854" s="23">
        <v>4.7724403015560593E-2</v>
      </c>
      <c r="F2854" s="23">
        <v>2.3787482823931354</v>
      </c>
      <c r="G2854" s="23">
        <v>5.0432638244141588</v>
      </c>
      <c r="H2854" s="23">
        <v>2.0857199093846321</v>
      </c>
      <c r="I2854" s="23">
        <v>0</v>
      </c>
      <c r="J2854" s="23">
        <v>252.19999999999976</v>
      </c>
      <c r="K2854" s="23">
        <v>-4.0655010289068327</v>
      </c>
    </row>
    <row r="2855" spans="1:11" x14ac:dyDescent="0.2">
      <c r="A2855" s="103" t="str">
        <f t="shared" si="113"/>
        <v>2020_4_5_f60_1</v>
      </c>
      <c r="B2855" s="23" t="s">
        <v>734</v>
      </c>
      <c r="C2855" s="23">
        <v>5</v>
      </c>
      <c r="D2855" s="23" t="s">
        <v>109</v>
      </c>
      <c r="E2855" s="23">
        <v>1.961492249967214E-2</v>
      </c>
      <c r="F2855" s="23">
        <v>0.75573385641322299</v>
      </c>
      <c r="G2855" s="23">
        <v>4.0985469679880442</v>
      </c>
      <c r="H2855" s="23">
        <v>1.0493920454674703</v>
      </c>
      <c r="I2855" s="23">
        <v>3.4973428001596175E-2</v>
      </c>
      <c r="J2855" s="23">
        <v>282.55999999999983</v>
      </c>
      <c r="K2855" s="23">
        <v>5.4441251912408086</v>
      </c>
    </row>
    <row r="2856" spans="1:11" x14ac:dyDescent="0.2">
      <c r="A2856" s="103" t="str">
        <f t="shared" si="113"/>
        <v>2020_4_5_f61_1</v>
      </c>
      <c r="B2856" s="23" t="s">
        <v>734</v>
      </c>
      <c r="C2856" s="23">
        <v>5</v>
      </c>
      <c r="D2856" s="23" t="s">
        <v>110</v>
      </c>
      <c r="E2856" s="23">
        <v>7.8094477661826422E-2</v>
      </c>
      <c r="F2856" s="23">
        <v>4.6795058862851411</v>
      </c>
      <c r="G2856" s="23">
        <v>4.419010287072453</v>
      </c>
      <c r="H2856" s="23">
        <v>0.7400276673970364</v>
      </c>
      <c r="I2856" s="23">
        <v>0</v>
      </c>
      <c r="J2856" s="23">
        <v>261.15999999999974</v>
      </c>
      <c r="K2856" s="23">
        <v>-41.300963519114973</v>
      </c>
    </row>
    <row r="2857" spans="1:11" x14ac:dyDescent="0.2">
      <c r="A2857" s="103" t="str">
        <f t="shared" si="113"/>
        <v>2020_4_5_f61_2</v>
      </c>
      <c r="B2857" s="23" t="s">
        <v>734</v>
      </c>
      <c r="C2857" s="23">
        <v>5</v>
      </c>
      <c r="D2857" s="23" t="s">
        <v>111</v>
      </c>
      <c r="E2857" s="23">
        <v>0.63533627957069105</v>
      </c>
      <c r="F2857" s="23">
        <v>5.8290366546588999</v>
      </c>
      <c r="G2857" s="23">
        <v>3.1197060571173902</v>
      </c>
      <c r="H2857" s="23">
        <v>0.22370947376239464</v>
      </c>
      <c r="I2857" s="23">
        <v>0</v>
      </c>
      <c r="J2857" s="23">
        <v>263.15999999999985</v>
      </c>
      <c r="K2857" s="23">
        <v>-70.107545289122498</v>
      </c>
    </row>
    <row r="2858" spans="1:11" x14ac:dyDescent="0.2">
      <c r="A2858" s="103" t="str">
        <f t="shared" si="113"/>
        <v>2020_4_5_f9_1</v>
      </c>
      <c r="B2858" s="23" t="s">
        <v>734</v>
      </c>
      <c r="C2858" s="23">
        <v>5</v>
      </c>
      <c r="D2858" s="23" t="s">
        <v>4</v>
      </c>
      <c r="E2858" s="23">
        <v>1.9632773254806861E-3</v>
      </c>
      <c r="F2858" s="23">
        <v>8.8749003984063754E-2</v>
      </c>
      <c r="G2858" s="23">
        <v>1.1630372423350064</v>
      </c>
      <c r="H2858" s="23">
        <v>1.3037387839944559</v>
      </c>
      <c r="I2858" s="23">
        <v>0.15682418153473063</v>
      </c>
      <c r="J2858" s="23">
        <v>272.99999999999966</v>
      </c>
      <c r="K2858" s="23">
        <v>56.173030721787995</v>
      </c>
    </row>
    <row r="2859" spans="1:11" x14ac:dyDescent="0.2">
      <c r="A2859" s="103" t="str">
        <f t="shared" si="113"/>
        <v>2020_4_5_f9_2</v>
      </c>
      <c r="B2859" s="23" t="s">
        <v>734</v>
      </c>
      <c r="C2859" s="23">
        <v>5</v>
      </c>
      <c r="D2859" s="23" t="s">
        <v>5</v>
      </c>
      <c r="E2859" s="23">
        <v>2.0464906897350735E-3</v>
      </c>
      <c r="F2859" s="23">
        <v>0.17951117886039514</v>
      </c>
      <c r="G2859" s="23">
        <v>1.7274316795912461</v>
      </c>
      <c r="H2859" s="23">
        <v>1.4078906573950523</v>
      </c>
      <c r="I2859" s="23">
        <v>4.9270850728818573E-2</v>
      </c>
      <c r="J2859" s="23">
        <v>286.99999999999977</v>
      </c>
      <c r="K2859" s="23">
        <v>39.297947558046346</v>
      </c>
    </row>
    <row r="2860" spans="1:11" x14ac:dyDescent="0.2">
      <c r="A2860" s="103" t="str">
        <f t="shared" si="113"/>
        <v>2020_4_5_f9_3</v>
      </c>
      <c r="B2860" s="23" t="s">
        <v>734</v>
      </c>
      <c r="C2860" s="23">
        <v>5</v>
      </c>
      <c r="D2860" s="23" t="s">
        <v>6</v>
      </c>
      <c r="E2860" s="23">
        <v>0</v>
      </c>
      <c r="F2860" s="23">
        <v>0.25617466490245133</v>
      </c>
      <c r="G2860" s="23">
        <v>1.8388690058073369</v>
      </c>
      <c r="H2860" s="23">
        <v>3.4003116794640484</v>
      </c>
      <c r="I2860" s="23">
        <v>0.25486829298941943</v>
      </c>
      <c r="J2860" s="23">
        <v>275.59999999999974</v>
      </c>
      <c r="K2860" s="23">
        <v>63.543156358530837</v>
      </c>
    </row>
    <row r="2861" spans="1:11" x14ac:dyDescent="0.2">
      <c r="A2861" s="103" t="str">
        <f t="shared" si="113"/>
        <v>2020_4_5_f9_4</v>
      </c>
      <c r="B2861" s="23" t="s">
        <v>734</v>
      </c>
      <c r="C2861" s="23">
        <v>5</v>
      </c>
      <c r="D2861" s="23" t="s">
        <v>7</v>
      </c>
      <c r="E2861" s="23">
        <v>0.58837505106398813</v>
      </c>
      <c r="F2861" s="23">
        <v>4.5116191926319305</v>
      </c>
      <c r="G2861" s="23">
        <v>2.9153407360641714</v>
      </c>
      <c r="H2861" s="23">
        <v>1.3609657592750768</v>
      </c>
      <c r="I2861" s="23">
        <v>0</v>
      </c>
      <c r="J2861" s="23">
        <v>250.19999999999976</v>
      </c>
      <c r="K2861" s="23">
        <v>-46.15256758424033</v>
      </c>
    </row>
    <row r="2862" spans="1:11" x14ac:dyDescent="0.2">
      <c r="A2862" s="103" t="str">
        <f t="shared" si="113"/>
        <v>2020_4_5_InEI</v>
      </c>
      <c r="B2862" s="23" t="s">
        <v>734</v>
      </c>
      <c r="C2862" s="23">
        <v>5</v>
      </c>
      <c r="D2862" s="23" t="s">
        <v>107</v>
      </c>
      <c r="E2862" s="23">
        <v>4.5566619807465528E-5</v>
      </c>
      <c r="F2862" s="23">
        <v>3.1774211322889143E-3</v>
      </c>
      <c r="G2862" s="23">
        <v>3.3906488371256191E-2</v>
      </c>
      <c r="H2862" s="23">
        <v>3.2254873812463745E-2</v>
      </c>
      <c r="I2862" s="23">
        <v>2.5572221265486115E-3</v>
      </c>
      <c r="J2862" s="23">
        <v>280.72335874402995</v>
      </c>
      <c r="K2862" s="23">
        <v>47.400637372916655</v>
      </c>
    </row>
    <row r="2863" spans="1:11" x14ac:dyDescent="0.2">
      <c r="A2863" s="103" t="str">
        <f t="shared" si="113"/>
        <v>2020_4_5_InIN</v>
      </c>
      <c r="B2863" s="23" t="s">
        <v>734</v>
      </c>
      <c r="C2863" s="23">
        <v>5</v>
      </c>
      <c r="D2863" s="23" t="s">
        <v>113</v>
      </c>
      <c r="E2863" s="23">
        <v>5.9672183092390814E-2</v>
      </c>
      <c r="F2863" s="23">
        <v>0.33726581653366677</v>
      </c>
      <c r="G2863" s="23">
        <v>0.29681242275607311</v>
      </c>
      <c r="H2863" s="23">
        <v>0.31246426568984748</v>
      </c>
      <c r="I2863" s="23">
        <v>1.6737135338172494E-2</v>
      </c>
      <c r="J2863" s="23">
        <v>263.00658227309845</v>
      </c>
      <c r="K2863" s="23">
        <v>-10.818852248908142</v>
      </c>
    </row>
    <row r="2864" spans="1:11" x14ac:dyDescent="0.2">
      <c r="A2864" s="103" t="str">
        <f t="shared" si="113"/>
        <v>2020_4_5_lagE</v>
      </c>
      <c r="B2864" s="23" t="s">
        <v>734</v>
      </c>
      <c r="C2864" s="23">
        <v>5</v>
      </c>
      <c r="D2864" s="23" t="s">
        <v>226</v>
      </c>
      <c r="E2864" s="23">
        <v>0</v>
      </c>
      <c r="F2864" s="23">
        <v>1.0694576805080659E-3</v>
      </c>
      <c r="G2864" s="23">
        <v>2.1601002788433642E-2</v>
      </c>
      <c r="H2864" s="23">
        <v>4.5786982382713913E-2</v>
      </c>
      <c r="I2864" s="23">
        <v>5.3009792814947207E-3</v>
      </c>
      <c r="J2864" s="23">
        <v>288.01835858106591</v>
      </c>
      <c r="K2864" s="23">
        <v>75.000903849775042</v>
      </c>
    </row>
    <row r="2865" spans="1:11" x14ac:dyDescent="0.2">
      <c r="A2865" s="103" t="str">
        <f t="shared" si="113"/>
        <v>2020_4_5_lagI</v>
      </c>
      <c r="B2865" s="23" t="s">
        <v>734</v>
      </c>
      <c r="C2865" s="23">
        <v>5</v>
      </c>
      <c r="D2865" s="23" t="s">
        <v>227</v>
      </c>
      <c r="E2865" s="23">
        <v>2.7252387994389452E-3</v>
      </c>
      <c r="F2865" s="23">
        <v>0.16648644976705404</v>
      </c>
      <c r="G2865" s="23">
        <v>0.46563221890678969</v>
      </c>
      <c r="H2865" s="23">
        <v>0.35530774264873444</v>
      </c>
      <c r="I2865" s="23">
        <v>4.6893887362853846E-2</v>
      </c>
      <c r="J2865" s="23">
        <v>264.20621404209174</v>
      </c>
      <c r="K2865" s="23">
        <v>26.725787826125575</v>
      </c>
    </row>
    <row r="2866" spans="1:11" x14ac:dyDescent="0.2">
      <c r="A2866" s="103" t="str">
        <f t="shared" si="113"/>
        <v>2020_4_6_f12_3</v>
      </c>
      <c r="B2866" s="23" t="s">
        <v>734</v>
      </c>
      <c r="C2866" s="23">
        <v>6</v>
      </c>
      <c r="D2866" s="23" t="s">
        <v>3</v>
      </c>
      <c r="E2866" s="23">
        <v>0</v>
      </c>
      <c r="F2866" s="23">
        <v>0.33630416985724049</v>
      </c>
      <c r="G2866" s="23">
        <v>0.54356361427187039</v>
      </c>
      <c r="H2866" s="23">
        <v>1.7835139895555498E-2</v>
      </c>
      <c r="I2866" s="23">
        <v>9.1273943759129868E-4</v>
      </c>
      <c r="J2866" s="23">
        <v>95.579999999999927</v>
      </c>
      <c r="K2866" s="23">
        <v>-35.236816356673884</v>
      </c>
    </row>
    <row r="2867" spans="1:11" x14ac:dyDescent="0.2">
      <c r="A2867" s="103" t="str">
        <f t="shared" si="113"/>
        <v>2020_4_6_f4_1</v>
      </c>
      <c r="B2867" s="23" t="s">
        <v>734</v>
      </c>
      <c r="C2867" s="23">
        <v>6</v>
      </c>
      <c r="D2867" s="23" t="s">
        <v>43</v>
      </c>
      <c r="E2867" s="23">
        <v>0</v>
      </c>
      <c r="F2867" s="23">
        <v>9.4356487095097873E-3</v>
      </c>
      <c r="G2867" s="23">
        <v>0.22127905768231426</v>
      </c>
      <c r="H2867" s="23">
        <v>0.85148103239216988</v>
      </c>
      <c r="I2867" s="23">
        <v>8.6499220509267283E-2</v>
      </c>
      <c r="J2867" s="23">
        <v>98.219999999999956</v>
      </c>
      <c r="K2867" s="23">
        <v>86.852759706862855</v>
      </c>
    </row>
    <row r="2868" spans="1:11" x14ac:dyDescent="0.2">
      <c r="A2868" s="103" t="str">
        <f t="shared" si="113"/>
        <v>2020_4_6_f4_2</v>
      </c>
      <c r="B2868" s="23" t="s">
        <v>734</v>
      </c>
      <c r="C2868" s="23">
        <v>6</v>
      </c>
      <c r="D2868" s="23" t="s">
        <v>44</v>
      </c>
      <c r="E2868" s="23">
        <v>0</v>
      </c>
      <c r="F2868" s="23">
        <v>3.2492160765223196E-2</v>
      </c>
      <c r="G2868" s="23">
        <v>0.50979696402197883</v>
      </c>
      <c r="H2868" s="23">
        <v>0.47130231846335874</v>
      </c>
      <c r="I2868" s="23">
        <v>5.2115683419796138E-2</v>
      </c>
      <c r="J2868" s="23">
        <v>99.179999999999907</v>
      </c>
      <c r="K2868" s="23">
        <v>50.955981333669044</v>
      </c>
    </row>
    <row r="2869" spans="1:11" x14ac:dyDescent="0.2">
      <c r="A2869" s="103" t="str">
        <f t="shared" si="113"/>
        <v>2020_4_6_f4_3</v>
      </c>
      <c r="B2869" s="23" t="s">
        <v>734</v>
      </c>
      <c r="C2869" s="23">
        <v>6</v>
      </c>
      <c r="D2869" s="23" t="s">
        <v>100</v>
      </c>
      <c r="E2869" s="23">
        <v>0</v>
      </c>
      <c r="F2869" s="23">
        <v>8.214654938321686E-3</v>
      </c>
      <c r="G2869" s="23">
        <v>0.23848633549470349</v>
      </c>
      <c r="H2869" s="23">
        <v>0.5746290066986065</v>
      </c>
      <c r="I2869" s="23">
        <v>6.6604640939143187E-2</v>
      </c>
      <c r="J2869" s="23">
        <v>94.579999999999941</v>
      </c>
      <c r="K2869" s="23">
        <v>78.792244793901844</v>
      </c>
    </row>
    <row r="2870" spans="1:11" x14ac:dyDescent="0.2">
      <c r="A2870" s="103" t="str">
        <f t="shared" si="113"/>
        <v>2020_4_6_f4_4</v>
      </c>
      <c r="B2870" s="23" t="s">
        <v>734</v>
      </c>
      <c r="C2870" s="23">
        <v>6</v>
      </c>
      <c r="D2870" s="23" t="s">
        <v>102</v>
      </c>
      <c r="E2870" s="23">
        <v>4.6347532216734139E-4</v>
      </c>
      <c r="F2870" s="23">
        <v>0.132256099825454</v>
      </c>
      <c r="G2870" s="23">
        <v>0.3150317525160618</v>
      </c>
      <c r="H2870" s="23">
        <v>2.7956326363872689E-2</v>
      </c>
      <c r="I2870" s="23">
        <v>1.9051509637167157E-2</v>
      </c>
      <c r="J2870" s="23">
        <v>91.419999999999973</v>
      </c>
      <c r="K2870" s="23">
        <v>-13.566945245519197</v>
      </c>
    </row>
    <row r="2871" spans="1:11" x14ac:dyDescent="0.2">
      <c r="A2871" s="103" t="str">
        <f t="shared" si="113"/>
        <v>2020_4_6_f60_1</v>
      </c>
      <c r="B2871" s="23" t="s">
        <v>734</v>
      </c>
      <c r="C2871" s="23">
        <v>6</v>
      </c>
      <c r="D2871" s="23" t="s">
        <v>109</v>
      </c>
      <c r="E2871" s="23">
        <v>0</v>
      </c>
      <c r="F2871" s="23">
        <v>0.19988605400713116</v>
      </c>
      <c r="G2871" s="23">
        <v>0.6681314472137555</v>
      </c>
      <c r="H2871" s="23">
        <v>4.5434215852480385E-2</v>
      </c>
      <c r="I2871" s="23">
        <v>9.1273943759129868E-4</v>
      </c>
      <c r="J2871" s="23">
        <v>97.699999999999903</v>
      </c>
      <c r="K2871" s="23">
        <v>-16.6920704531606</v>
      </c>
    </row>
    <row r="2872" spans="1:11" x14ac:dyDescent="0.2">
      <c r="A2872" s="103" t="str">
        <f t="shared" si="113"/>
        <v>2020_4_6_f61_1</v>
      </c>
      <c r="B2872" s="23" t="s">
        <v>734</v>
      </c>
      <c r="C2872" s="23">
        <v>6</v>
      </c>
      <c r="D2872" s="23" t="s">
        <v>110</v>
      </c>
      <c r="E2872" s="23">
        <v>6.6951387083596381E-3</v>
      </c>
      <c r="F2872" s="23">
        <v>0.19942808333642797</v>
      </c>
      <c r="G2872" s="23">
        <v>0.26001634047610184</v>
      </c>
      <c r="H2872" s="23">
        <v>2.7857540758346636E-2</v>
      </c>
      <c r="I2872" s="23">
        <v>0</v>
      </c>
      <c r="J2872" s="23">
        <v>91.539999999999935</v>
      </c>
      <c r="K2872" s="23">
        <v>-37.441681088208718</v>
      </c>
    </row>
    <row r="2873" spans="1:11" x14ac:dyDescent="0.2">
      <c r="A2873" s="103" t="str">
        <f t="shared" si="113"/>
        <v>2020_4_6_f61_2</v>
      </c>
      <c r="B2873" s="23" t="s">
        <v>734</v>
      </c>
      <c r="C2873" s="23">
        <v>6</v>
      </c>
      <c r="D2873" s="23" t="s">
        <v>111</v>
      </c>
      <c r="E2873" s="23">
        <v>2.713707431202882E-2</v>
      </c>
      <c r="F2873" s="23">
        <v>0.30184053180822196</v>
      </c>
      <c r="G2873" s="23">
        <v>0.16826382441415672</v>
      </c>
      <c r="H2873" s="23">
        <v>4.6347532216734139E-4</v>
      </c>
      <c r="I2873" s="23">
        <v>0</v>
      </c>
      <c r="J2873" s="23">
        <v>92.499999999999915</v>
      </c>
      <c r="K2873" s="23">
        <v>-71.458247834229979</v>
      </c>
    </row>
    <row r="2874" spans="1:11" x14ac:dyDescent="0.2">
      <c r="A2874" s="103" t="str">
        <f t="shared" si="113"/>
        <v>2020_4_6_f9_1</v>
      </c>
      <c r="B2874" s="23" t="s">
        <v>734</v>
      </c>
      <c r="C2874" s="23">
        <v>6</v>
      </c>
      <c r="D2874" s="23" t="s">
        <v>4</v>
      </c>
      <c r="E2874" s="23">
        <v>1.2187770656504418E-3</v>
      </c>
      <c r="F2874" s="23">
        <v>2.4644379005716269E-2</v>
      </c>
      <c r="G2874" s="23">
        <v>0.43926485362896228</v>
      </c>
      <c r="H2874" s="23">
        <v>0.68606617010219939</v>
      </c>
      <c r="I2874" s="23">
        <v>1.46253247878053E-2</v>
      </c>
      <c r="J2874" s="23">
        <v>97.219999999999942</v>
      </c>
      <c r="K2874" s="23">
        <v>59.034428900092664</v>
      </c>
    </row>
    <row r="2875" spans="1:11" x14ac:dyDescent="0.2">
      <c r="A2875" s="103" t="str">
        <f t="shared" si="113"/>
        <v>2020_4_6_f9_2</v>
      </c>
      <c r="B2875" s="23" t="s">
        <v>734</v>
      </c>
      <c r="C2875" s="23">
        <v>6</v>
      </c>
      <c r="D2875" s="23" t="s">
        <v>5</v>
      </c>
      <c r="E2875" s="23">
        <v>1.4288726817190761E-2</v>
      </c>
      <c r="F2875" s="23">
        <v>8.077075045779715E-2</v>
      </c>
      <c r="G2875" s="23">
        <v>0.57512676822517383</v>
      </c>
      <c r="H2875" s="23">
        <v>0.33254306072919232</v>
      </c>
      <c r="I2875" s="23">
        <v>1.070790232237202E-3</v>
      </c>
      <c r="J2875" s="23">
        <v>96.819999999999908</v>
      </c>
      <c r="K2875" s="23">
        <v>22.448337860875093</v>
      </c>
    </row>
    <row r="2876" spans="1:11" x14ac:dyDescent="0.2">
      <c r="A2876" s="103" t="str">
        <f t="shared" si="113"/>
        <v>2020_4_6_f9_3</v>
      </c>
      <c r="B2876" s="23" t="s">
        <v>734</v>
      </c>
      <c r="C2876" s="23">
        <v>6</v>
      </c>
      <c r="D2876" s="23" t="s">
        <v>6</v>
      </c>
      <c r="E2876" s="23">
        <v>0</v>
      </c>
      <c r="F2876" s="23">
        <v>2.8940384138180383E-2</v>
      </c>
      <c r="G2876" s="23">
        <v>0.41107202326843956</v>
      </c>
      <c r="H2876" s="23">
        <v>0.43631748594714032</v>
      </c>
      <c r="I2876" s="23">
        <v>1.1604744717014689E-2</v>
      </c>
      <c r="J2876" s="23">
        <v>94.579999999999941</v>
      </c>
      <c r="K2876" s="23">
        <v>48.493050364442297</v>
      </c>
    </row>
    <row r="2877" spans="1:11" x14ac:dyDescent="0.2">
      <c r="A2877" s="103" t="str">
        <f t="shared" si="113"/>
        <v>2020_4_6_f9_4</v>
      </c>
      <c r="B2877" s="23" t="s">
        <v>734</v>
      </c>
      <c r="C2877" s="23">
        <v>6</v>
      </c>
      <c r="D2877" s="23" t="s">
        <v>7</v>
      </c>
      <c r="E2877" s="23">
        <v>8.1301296096854478E-3</v>
      </c>
      <c r="F2877" s="23">
        <v>0.26561592453671018</v>
      </c>
      <c r="G2877" s="23">
        <v>0.21220113640583782</v>
      </c>
      <c r="H2877" s="23">
        <v>8.8119731124893241E-3</v>
      </c>
      <c r="I2877" s="23">
        <v>0</v>
      </c>
      <c r="J2877" s="23">
        <v>91.419999999999959</v>
      </c>
      <c r="K2877" s="23">
        <v>-55.191339685551689</v>
      </c>
    </row>
    <row r="2878" spans="1:11" x14ac:dyDescent="0.2">
      <c r="A2878" s="103" t="str">
        <f t="shared" si="113"/>
        <v>2020_4_6_InEI</v>
      </c>
      <c r="B2878" s="23" t="s">
        <v>734</v>
      </c>
      <c r="C2878" s="23">
        <v>6</v>
      </c>
      <c r="D2878" s="23" t="s">
        <v>107</v>
      </c>
      <c r="E2878" s="23">
        <v>2.1757368733315546E-4</v>
      </c>
      <c r="F2878" s="23">
        <v>1.7662907676660423E-3</v>
      </c>
      <c r="G2878" s="23">
        <v>1.5576111661670172E-2</v>
      </c>
      <c r="H2878" s="23">
        <v>1.5626193482699322E-2</v>
      </c>
      <c r="I2878" s="23">
        <v>1.9961206420948205E-4</v>
      </c>
      <c r="J2878" s="23">
        <v>96.901714877355047</v>
      </c>
      <c r="K2878" s="23">
        <v>41.406786901344411</v>
      </c>
    </row>
    <row r="2879" spans="1:11" x14ac:dyDescent="0.2">
      <c r="A2879" s="103" t="str">
        <f t="shared" si="113"/>
        <v>2020_4_6_InIN</v>
      </c>
      <c r="B2879" s="23" t="s">
        <v>734</v>
      </c>
      <c r="C2879" s="23">
        <v>6</v>
      </c>
      <c r="D2879" s="23" t="s">
        <v>113</v>
      </c>
      <c r="E2879" s="23">
        <v>5.6334150245481631E-5</v>
      </c>
      <c r="F2879" s="23">
        <v>4.1984793911949789E-3</v>
      </c>
      <c r="G2879" s="23">
        <v>7.6125700797473753E-3</v>
      </c>
      <c r="H2879" s="23">
        <v>5.6975709323039041E-3</v>
      </c>
      <c r="I2879" s="23">
        <v>8.0852565442106065E-5</v>
      </c>
      <c r="J2879" s="23">
        <v>93.350615553042203</v>
      </c>
      <c r="K2879" s="23">
        <v>8.7733497315690432</v>
      </c>
    </row>
    <row r="2880" spans="1:11" x14ac:dyDescent="0.2">
      <c r="A2880" s="103" t="str">
        <f t="shared" si="113"/>
        <v>2020_4_6_lagE</v>
      </c>
      <c r="B2880" s="23" t="s">
        <v>734</v>
      </c>
      <c r="C2880" s="23">
        <v>6</v>
      </c>
      <c r="D2880" s="23" t="s">
        <v>226</v>
      </c>
      <c r="E2880" s="23">
        <v>0</v>
      </c>
      <c r="F2880" s="23">
        <v>5.2998759757781838E-4</v>
      </c>
      <c r="G2880" s="23">
        <v>1.2099701439404562E-2</v>
      </c>
      <c r="H2880" s="23">
        <v>1.9685010453755699E-2</v>
      </c>
      <c r="I2880" s="23">
        <v>2.4309186989361956E-3</v>
      </c>
      <c r="J2880" s="23">
        <v>98.615366731655143</v>
      </c>
      <c r="K2880" s="23">
        <v>69.121982872613316</v>
      </c>
    </row>
    <row r="2881" spans="1:11" x14ac:dyDescent="0.2">
      <c r="A2881" s="103" t="str">
        <f t="shared" si="113"/>
        <v>2020_4_6_lagI</v>
      </c>
      <c r="B2881" s="23" t="s">
        <v>734</v>
      </c>
      <c r="C2881" s="23">
        <v>6</v>
      </c>
      <c r="D2881" s="23" t="s">
        <v>227</v>
      </c>
      <c r="E2881" s="23">
        <v>5.3747742652130753E-6</v>
      </c>
      <c r="F2881" s="23">
        <v>1.8720551361677596E-3</v>
      </c>
      <c r="G2881" s="23">
        <v>7.1020210149149643E-3</v>
      </c>
      <c r="H2881" s="23">
        <v>7.2380265453068186E-3</v>
      </c>
      <c r="I2881" s="23">
        <v>1.4283296482790926E-3</v>
      </c>
      <c r="J2881" s="23">
        <v>93.350615553042203</v>
      </c>
      <c r="K2881" s="23">
        <v>46.537294110823176</v>
      </c>
    </row>
    <row r="2882" spans="1:11" x14ac:dyDescent="0.2">
      <c r="A2882" s="103" t="str">
        <f t="shared" si="113"/>
        <v>2020_4_7_f12_3</v>
      </c>
      <c r="B2882" s="23" t="s">
        <v>734</v>
      </c>
      <c r="C2882" s="23">
        <v>7</v>
      </c>
      <c r="D2882" s="23" t="s">
        <v>3</v>
      </c>
      <c r="E2882" s="23">
        <v>0</v>
      </c>
      <c r="F2882" s="23">
        <v>3.7087359851843929E-2</v>
      </c>
      <c r="G2882" s="23">
        <v>8.9370580322659682E-2</v>
      </c>
      <c r="H2882" s="23">
        <v>6.7619983618357844E-3</v>
      </c>
      <c r="I2882" s="23">
        <v>4.7892030124998251E-4</v>
      </c>
      <c r="J2882" s="23">
        <v>66.179999999999993</v>
      </c>
      <c r="K2882" s="23">
        <v>-21.965423746198432</v>
      </c>
    </row>
    <row r="2883" spans="1:11" x14ac:dyDescent="0.2">
      <c r="A2883" s="103" t="str">
        <f t="shared" ref="A2883:A2946" si="114">CONCATENATE(B2883,"_",C2883,"_",D2883)</f>
        <v>2020_4_7_f4_1</v>
      </c>
      <c r="B2883" s="23" t="s">
        <v>734</v>
      </c>
      <c r="C2883" s="23">
        <v>7</v>
      </c>
      <c r="D2883" s="23" t="s">
        <v>43</v>
      </c>
      <c r="E2883" s="23">
        <v>0</v>
      </c>
      <c r="F2883" s="23">
        <v>1.6836306946128528E-2</v>
      </c>
      <c r="G2883" s="23">
        <v>0.14124961025463362</v>
      </c>
      <c r="H2883" s="23">
        <v>0.11639944569547896</v>
      </c>
      <c r="I2883" s="23">
        <v>1.4444482937813963E-2</v>
      </c>
      <c r="J2883" s="23">
        <v>65.550000000000011</v>
      </c>
      <c r="K2883" s="23">
        <v>44.457887088187483</v>
      </c>
    </row>
    <row r="2884" spans="1:11" x14ac:dyDescent="0.2">
      <c r="A2884" s="103" t="str">
        <f t="shared" si="114"/>
        <v>2020_4_7_f4_2</v>
      </c>
      <c r="B2884" s="23" t="s">
        <v>734</v>
      </c>
      <c r="C2884" s="23">
        <v>7</v>
      </c>
      <c r="D2884" s="23" t="s">
        <v>44</v>
      </c>
      <c r="E2884" s="23">
        <v>0</v>
      </c>
      <c r="F2884" s="23">
        <v>2.8683204609303904E-3</v>
      </c>
      <c r="G2884" s="23">
        <v>0.35160610493787681</v>
      </c>
      <c r="H2884" s="23">
        <v>0.16524509372228499</v>
      </c>
      <c r="I2884" s="23">
        <v>5.1104385125555346E-3</v>
      </c>
      <c r="J2884" s="23">
        <v>71.70999999999998</v>
      </c>
      <c r="K2884" s="23">
        <v>32.886394493308579</v>
      </c>
    </row>
    <row r="2885" spans="1:11" x14ac:dyDescent="0.2">
      <c r="A2885" s="103" t="str">
        <f t="shared" si="114"/>
        <v>2020_4_7_f4_3</v>
      </c>
      <c r="B2885" s="23" t="s">
        <v>734</v>
      </c>
      <c r="C2885" s="23">
        <v>7</v>
      </c>
      <c r="D2885" s="23" t="s">
        <v>100</v>
      </c>
      <c r="E2885" s="23">
        <v>2.3790683006551179E-4</v>
      </c>
      <c r="F2885" s="23">
        <v>1.2843340488676003E-3</v>
      </c>
      <c r="G2885" s="23">
        <v>8.3185500857984207E-2</v>
      </c>
      <c r="H2885" s="23">
        <v>3.6589752967913516E-2</v>
      </c>
      <c r="I2885" s="23">
        <v>4.3102827112498415E-3</v>
      </c>
      <c r="J2885" s="23">
        <v>63.420000000000009</v>
      </c>
      <c r="K2885" s="23">
        <v>34.591942931594261</v>
      </c>
    </row>
    <row r="2886" spans="1:11" x14ac:dyDescent="0.2">
      <c r="A2886" s="103" t="str">
        <f t="shared" si="114"/>
        <v>2020_4_7_f4_4</v>
      </c>
      <c r="B2886" s="23" t="s">
        <v>734</v>
      </c>
      <c r="C2886" s="23">
        <v>7</v>
      </c>
      <c r="D2886" s="23" t="s">
        <v>102</v>
      </c>
      <c r="E2886" s="23">
        <v>1.097411520035652E-4</v>
      </c>
      <c r="F2886" s="23">
        <v>1.4121328035057749E-2</v>
      </c>
      <c r="G2886" s="23">
        <v>1.7234560106955846E-2</v>
      </c>
      <c r="H2886" s="23">
        <v>1.7476881940060166E-3</v>
      </c>
      <c r="I2886" s="23">
        <v>0</v>
      </c>
      <c r="J2886" s="23">
        <v>61.88</v>
      </c>
      <c r="K2886" s="23">
        <v>-37.915881632721515</v>
      </c>
    </row>
    <row r="2887" spans="1:11" x14ac:dyDescent="0.2">
      <c r="A2887" s="103" t="str">
        <f t="shared" si="114"/>
        <v>2020_4_7_f60_1</v>
      </c>
      <c r="B2887" s="23" t="s">
        <v>734</v>
      </c>
      <c r="C2887" s="23">
        <v>7</v>
      </c>
      <c r="D2887" s="23" t="s">
        <v>109</v>
      </c>
      <c r="E2887" s="23">
        <v>0</v>
      </c>
      <c r="F2887" s="23">
        <v>3.800880633606233E-2</v>
      </c>
      <c r="G2887" s="23">
        <v>8.5637566934604295E-2</v>
      </c>
      <c r="H2887" s="23">
        <v>1.0052485566922766E-2</v>
      </c>
      <c r="I2887" s="23">
        <v>4.7892030124998251E-4</v>
      </c>
      <c r="J2887" s="23">
        <v>66.449999999999974</v>
      </c>
      <c r="K2887" s="23">
        <v>-20.1214242327734</v>
      </c>
    </row>
    <row r="2888" spans="1:11" x14ac:dyDescent="0.2">
      <c r="A2888" s="103" t="str">
        <f t="shared" si="114"/>
        <v>2020_4_7_f61_1</v>
      </c>
      <c r="B2888" s="23" t="s">
        <v>734</v>
      </c>
      <c r="C2888" s="23">
        <v>7</v>
      </c>
      <c r="D2888" s="23" t="s">
        <v>110</v>
      </c>
      <c r="E2888" s="23">
        <v>1.9346752330374715E-3</v>
      </c>
      <c r="F2888" s="23">
        <v>1.7356185241579079E-2</v>
      </c>
      <c r="G2888" s="23">
        <v>1.3754967133360574E-2</v>
      </c>
      <c r="H2888" s="23">
        <v>2.1118208489620087E-3</v>
      </c>
      <c r="I2888" s="23">
        <v>0</v>
      </c>
      <c r="J2888" s="23">
        <v>62.909999999999989</v>
      </c>
      <c r="K2888" s="23">
        <v>-54.365737464217403</v>
      </c>
    </row>
    <row r="2889" spans="1:11" x14ac:dyDescent="0.2">
      <c r="A2889" s="103" t="str">
        <f t="shared" si="114"/>
        <v>2020_4_7_f61_2</v>
      </c>
      <c r="B2889" s="23" t="s">
        <v>734</v>
      </c>
      <c r="C2889" s="23">
        <v>7</v>
      </c>
      <c r="D2889" s="23" t="s">
        <v>111</v>
      </c>
      <c r="E2889" s="23">
        <v>6.1128235599955437E-4</v>
      </c>
      <c r="F2889" s="23">
        <v>2.6319122070783955E-2</v>
      </c>
      <c r="G2889" s="23">
        <v>8.1175028781520411E-3</v>
      </c>
      <c r="H2889" s="23">
        <v>1.097411520035652E-4</v>
      </c>
      <c r="I2889" s="23">
        <v>0</v>
      </c>
      <c r="J2889" s="23">
        <v>63.909999999999989</v>
      </c>
      <c r="K2889" s="23">
        <v>-78.025541623974036</v>
      </c>
    </row>
    <row r="2890" spans="1:11" x14ac:dyDescent="0.2">
      <c r="A2890" s="103" t="str">
        <f t="shared" si="114"/>
        <v>2020_4_7_f9_1</v>
      </c>
      <c r="B2890" s="23" t="s">
        <v>734</v>
      </c>
      <c r="C2890" s="23">
        <v>7</v>
      </c>
      <c r="D2890" s="23" t="s">
        <v>4</v>
      </c>
      <c r="E2890" s="23">
        <v>4.0152433743287721E-4</v>
      </c>
      <c r="F2890" s="23">
        <v>7.5101333795253768E-3</v>
      </c>
      <c r="G2890" s="23">
        <v>0.17512489173739812</v>
      </c>
      <c r="H2890" s="23">
        <v>9.7732548068595188E-2</v>
      </c>
      <c r="I2890" s="23">
        <v>8.160748311103411E-3</v>
      </c>
      <c r="J2890" s="23">
        <v>65.55</v>
      </c>
      <c r="K2890" s="23">
        <v>36.597417733418403</v>
      </c>
    </row>
    <row r="2891" spans="1:11" x14ac:dyDescent="0.2">
      <c r="A2891" s="103" t="str">
        <f t="shared" si="114"/>
        <v>2020_4_7_f9_2</v>
      </c>
      <c r="B2891" s="23" t="s">
        <v>734</v>
      </c>
      <c r="C2891" s="23">
        <v>7</v>
      </c>
      <c r="D2891" s="23" t="s">
        <v>5</v>
      </c>
      <c r="E2891" s="23">
        <v>9.2673493974142933E-4</v>
      </c>
      <c r="F2891" s="23">
        <v>2.8491755070029184E-2</v>
      </c>
      <c r="G2891" s="23">
        <v>0.35787138295303783</v>
      </c>
      <c r="H2891" s="23">
        <v>0.11053294482743173</v>
      </c>
      <c r="I2891" s="23">
        <v>1.7034795041851786E-3</v>
      </c>
      <c r="J2891" s="23">
        <v>68.899999999999963</v>
      </c>
      <c r="K2891" s="23">
        <v>16.734790408245228</v>
      </c>
    </row>
    <row r="2892" spans="1:11" x14ac:dyDescent="0.2">
      <c r="A2892" s="103" t="str">
        <f t="shared" si="114"/>
        <v>2020_4_7_f9_3</v>
      </c>
      <c r="B2892" s="23" t="s">
        <v>734</v>
      </c>
      <c r="C2892" s="23">
        <v>7</v>
      </c>
      <c r="D2892" s="23" t="s">
        <v>6</v>
      </c>
      <c r="E2892" s="23">
        <v>0</v>
      </c>
      <c r="F2892" s="23">
        <v>6.0770375645422866E-3</v>
      </c>
      <c r="G2892" s="23">
        <v>9.2181666678409505E-2</v>
      </c>
      <c r="H2892" s="23">
        <v>2.5912312269378911E-2</v>
      </c>
      <c r="I2892" s="23">
        <v>1.4367609037499477E-3</v>
      </c>
      <c r="J2892" s="23">
        <v>63.419999999999995</v>
      </c>
      <c r="K2892" s="23">
        <v>18.079132502371053</v>
      </c>
    </row>
    <row r="2893" spans="1:11" x14ac:dyDescent="0.2">
      <c r="A2893" s="103" t="str">
        <f t="shared" si="114"/>
        <v>2020_4_7_f9_4</v>
      </c>
      <c r="B2893" s="23" t="s">
        <v>734</v>
      </c>
      <c r="C2893" s="23">
        <v>7</v>
      </c>
      <c r="D2893" s="23" t="s">
        <v>7</v>
      </c>
      <c r="E2893" s="23">
        <v>3.4463549597058717E-4</v>
      </c>
      <c r="F2893" s="23">
        <v>2.0435622237902469E-2</v>
      </c>
      <c r="G2893" s="23">
        <v>1.2103836298139419E-2</v>
      </c>
      <c r="H2893" s="23">
        <v>3.2922345601069553E-4</v>
      </c>
      <c r="I2893" s="23">
        <v>0</v>
      </c>
      <c r="J2893" s="23">
        <v>61.88</v>
      </c>
      <c r="K2893" s="23">
        <v>-62.612443882885017</v>
      </c>
    </row>
    <row r="2894" spans="1:11" x14ac:dyDescent="0.2">
      <c r="A2894" s="103" t="str">
        <f t="shared" si="114"/>
        <v>2020_4_7_InEI</v>
      </c>
      <c r="B2894" s="23" t="s">
        <v>734</v>
      </c>
      <c r="C2894" s="23">
        <v>7</v>
      </c>
      <c r="D2894" s="23" t="s">
        <v>107</v>
      </c>
      <c r="E2894" s="23">
        <v>5.9452148080888103E-6</v>
      </c>
      <c r="F2894" s="23">
        <v>2.8914440625858262E-4</v>
      </c>
      <c r="G2894" s="23">
        <v>5.8501771294887546E-3</v>
      </c>
      <c r="H2894" s="23">
        <v>1.7450815152388467E-3</v>
      </c>
      <c r="I2894" s="23">
        <v>8.4454083756308368E-5</v>
      </c>
      <c r="J2894" s="23">
        <v>67.908049521700676</v>
      </c>
      <c r="K2894" s="23">
        <v>20.225640413114455</v>
      </c>
    </row>
    <row r="2895" spans="1:11" x14ac:dyDescent="0.2">
      <c r="A2895" s="103" t="str">
        <f t="shared" si="114"/>
        <v>2020_4_7_InIN</v>
      </c>
      <c r="B2895" s="23" t="s">
        <v>734</v>
      </c>
      <c r="C2895" s="23">
        <v>7</v>
      </c>
      <c r="D2895" s="23" t="s">
        <v>113</v>
      </c>
      <c r="E2895" s="23">
        <v>7.8521714674762565E-7</v>
      </c>
      <c r="F2895" s="23">
        <v>5.947394368016244E-5</v>
      </c>
      <c r="G2895" s="23">
        <v>3.4239367028995128E-4</v>
      </c>
      <c r="H2895" s="23">
        <v>8.5297642214522251E-5</v>
      </c>
      <c r="I2895" s="23">
        <v>5.0232821621227149E-6</v>
      </c>
      <c r="J2895" s="23">
        <v>61.988393624663999</v>
      </c>
      <c r="K2895" s="23">
        <v>6.9577392676356782</v>
      </c>
    </row>
    <row r="2896" spans="1:11" x14ac:dyDescent="0.2">
      <c r="A2896" s="103" t="str">
        <f t="shared" si="114"/>
        <v>2020_4_7_lagE</v>
      </c>
      <c r="B2896" s="23" t="s">
        <v>734</v>
      </c>
      <c r="C2896" s="23">
        <v>7</v>
      </c>
      <c r="D2896" s="23" t="s">
        <v>226</v>
      </c>
      <c r="E2896" s="23">
        <v>0</v>
      </c>
      <c r="F2896" s="23">
        <v>2.6075207881897874E-4</v>
      </c>
      <c r="G2896" s="23">
        <v>5.3688158671009742E-3</v>
      </c>
      <c r="H2896" s="23">
        <v>2.3611390927939604E-3</v>
      </c>
      <c r="I2896" s="23">
        <v>1.823190226188686E-4</v>
      </c>
      <c r="J2896" s="23">
        <v>69.813486600082371</v>
      </c>
      <c r="K2896" s="23">
        <v>30.160494298127137</v>
      </c>
    </row>
    <row r="2897" spans="1:11" x14ac:dyDescent="0.2">
      <c r="A2897" s="103" t="str">
        <f t="shared" si="114"/>
        <v>2020_4_7_lagI</v>
      </c>
      <c r="B2897" s="23" t="s">
        <v>734</v>
      </c>
      <c r="C2897" s="23">
        <v>7</v>
      </c>
      <c r="D2897" s="23" t="s">
        <v>227</v>
      </c>
      <c r="E2897" s="23">
        <v>4.51774978203289E-7</v>
      </c>
      <c r="F2897" s="23">
        <v>3.1595212361061155E-5</v>
      </c>
      <c r="G2897" s="23">
        <v>3.3183613833255782E-4</v>
      </c>
      <c r="H2897" s="23">
        <v>1.1402078333531596E-4</v>
      </c>
      <c r="I2897" s="23">
        <v>1.5069846486368145E-5</v>
      </c>
      <c r="J2897" s="23">
        <v>61.988393624664006</v>
      </c>
      <c r="K2897" s="23">
        <v>22.650640677372806</v>
      </c>
    </row>
    <row r="2898" spans="1:11" x14ac:dyDescent="0.2">
      <c r="A2898" s="103" t="str">
        <f t="shared" si="114"/>
        <v>2020_4_8_f12_3</v>
      </c>
      <c r="B2898" s="23" t="s">
        <v>734</v>
      </c>
      <c r="C2898" s="23">
        <v>8</v>
      </c>
      <c r="D2898" s="23" t="s">
        <v>3</v>
      </c>
      <c r="E2898" s="23">
        <v>2.8883376087641039E-2</v>
      </c>
      <c r="F2898" s="23">
        <v>0.26470728229200624</v>
      </c>
      <c r="G2898" s="23">
        <v>6.5376920811809944E-2</v>
      </c>
      <c r="H2898" s="23">
        <v>1.8146591282861564E-3</v>
      </c>
      <c r="I2898" s="23">
        <v>3.6293182565723132E-4</v>
      </c>
      <c r="J2898" s="23">
        <v>31.559999999999981</v>
      </c>
      <c r="K2898" s="23">
        <v>-88.588617025912143</v>
      </c>
    </row>
    <row r="2899" spans="1:11" x14ac:dyDescent="0.2">
      <c r="A2899" s="103" t="str">
        <f t="shared" si="114"/>
        <v>2020_4_8_f4_1</v>
      </c>
      <c r="B2899" s="23" t="s">
        <v>734</v>
      </c>
      <c r="C2899" s="23">
        <v>8</v>
      </c>
      <c r="D2899" s="23" t="s">
        <v>43</v>
      </c>
      <c r="E2899" s="23">
        <v>0</v>
      </c>
      <c r="F2899" s="23">
        <v>4.7912350597609558E-2</v>
      </c>
      <c r="G2899" s="23">
        <v>0.39962515156764222</v>
      </c>
      <c r="H2899" s="23">
        <v>0.19400900744846689</v>
      </c>
      <c r="I2899" s="23">
        <v>6.5446041919279396E-3</v>
      </c>
      <c r="J2899" s="23">
        <v>32.399999999999984</v>
      </c>
      <c r="K2899" s="23">
        <v>24.56226629924921</v>
      </c>
    </row>
    <row r="2900" spans="1:11" x14ac:dyDescent="0.2">
      <c r="A2900" s="103" t="str">
        <f t="shared" si="114"/>
        <v>2020_4_8_f4_2</v>
      </c>
      <c r="B2900" s="23" t="s">
        <v>734</v>
      </c>
      <c r="C2900" s="23">
        <v>8</v>
      </c>
      <c r="D2900" s="23" t="s">
        <v>44</v>
      </c>
      <c r="E2900" s="23">
        <v>0</v>
      </c>
      <c r="F2900" s="23">
        <v>0.1725768980159274</v>
      </c>
      <c r="G2900" s="23">
        <v>0.30861069393649238</v>
      </c>
      <c r="H2900" s="23">
        <v>8.044282368068105E-2</v>
      </c>
      <c r="I2900" s="23">
        <v>1.7189869738604463E-3</v>
      </c>
      <c r="J2900" s="23">
        <v>33.719999999999978</v>
      </c>
      <c r="K2900" s="23">
        <v>-15.744420776355582</v>
      </c>
    </row>
    <row r="2901" spans="1:11" x14ac:dyDescent="0.2">
      <c r="A2901" s="103" t="str">
        <f t="shared" si="114"/>
        <v>2020_4_8_f4_3</v>
      </c>
      <c r="B2901" s="23" t="s">
        <v>734</v>
      </c>
      <c r="C2901" s="23">
        <v>8</v>
      </c>
      <c r="D2901" s="23" t="s">
        <v>100</v>
      </c>
      <c r="E2901" s="23">
        <v>1.3739119436283306E-2</v>
      </c>
      <c r="F2901" s="23">
        <v>3.8319603554729055E-2</v>
      </c>
      <c r="G2901" s="23">
        <v>0.17071438275676432</v>
      </c>
      <c r="H2901" s="23">
        <v>0.13510567796670875</v>
      </c>
      <c r="I2901" s="23">
        <v>3.266386430915081E-3</v>
      </c>
      <c r="J2901" s="23">
        <v>31.559999999999985</v>
      </c>
      <c r="K2901" s="23">
        <v>21.000033967146528</v>
      </c>
    </row>
    <row r="2902" spans="1:11" x14ac:dyDescent="0.2">
      <c r="A2902" s="103" t="str">
        <f t="shared" si="114"/>
        <v>2020_4_8_f4_4</v>
      </c>
      <c r="B2902" s="23" t="s">
        <v>734</v>
      </c>
      <c r="C2902" s="23">
        <v>8</v>
      </c>
      <c r="D2902" s="23" t="s">
        <v>102</v>
      </c>
      <c r="E2902" s="23">
        <v>2.7202436216437031E-2</v>
      </c>
      <c r="F2902" s="23">
        <v>0.16974857949270242</v>
      </c>
      <c r="G2902" s="23">
        <v>0.13190106584469102</v>
      </c>
      <c r="H2902" s="23">
        <v>4.0019311471756963E-3</v>
      </c>
      <c r="I2902" s="23">
        <v>0</v>
      </c>
      <c r="J2902" s="23">
        <v>30.479999999999983</v>
      </c>
      <c r="K2902" s="23">
        <v>-66.14056384417303</v>
      </c>
    </row>
    <row r="2903" spans="1:11" x14ac:dyDescent="0.2">
      <c r="A2903" s="103" t="str">
        <f t="shared" si="114"/>
        <v>2020_4_8_f60_1</v>
      </c>
      <c r="B2903" s="23" t="s">
        <v>734</v>
      </c>
      <c r="C2903" s="23">
        <v>8</v>
      </c>
      <c r="D2903" s="23" t="s">
        <v>109</v>
      </c>
      <c r="E2903" s="23">
        <v>6.4804829231386802E-3</v>
      </c>
      <c r="F2903" s="23">
        <v>0.23118682948481228</v>
      </c>
      <c r="G2903" s="23">
        <v>0.11912267582956278</v>
      </c>
      <c r="H2903" s="23">
        <v>4.3551819078867749E-3</v>
      </c>
      <c r="I2903" s="23">
        <v>3.6293182565723132E-4</v>
      </c>
      <c r="J2903" s="23">
        <v>31.599999999999977</v>
      </c>
      <c r="K2903" s="23">
        <v>-66.130398867527475</v>
      </c>
    </row>
    <row r="2904" spans="1:11" x14ac:dyDescent="0.2">
      <c r="A2904" s="103" t="str">
        <f t="shared" si="114"/>
        <v>2020_4_8_f61_1</v>
      </c>
      <c r="B2904" s="23" t="s">
        <v>734</v>
      </c>
      <c r="C2904" s="23">
        <v>8</v>
      </c>
      <c r="D2904" s="23" t="s">
        <v>110</v>
      </c>
      <c r="E2904" s="23">
        <v>3.5873287035317711E-2</v>
      </c>
      <c r="F2904" s="23">
        <v>0.25166190069447003</v>
      </c>
      <c r="G2904" s="23">
        <v>4.46518364466892E-2</v>
      </c>
      <c r="H2904" s="23">
        <v>1.0004827867939243E-3</v>
      </c>
      <c r="I2904" s="23">
        <v>0</v>
      </c>
      <c r="J2904" s="23">
        <v>30.519999999999982</v>
      </c>
      <c r="K2904" s="23">
        <v>-96.764730141533306</v>
      </c>
    </row>
    <row r="2905" spans="1:11" x14ac:dyDescent="0.2">
      <c r="A2905" s="103" t="str">
        <f t="shared" si="114"/>
        <v>2020_4_8_f61_2</v>
      </c>
      <c r="B2905" s="23" t="s">
        <v>734</v>
      </c>
      <c r="C2905" s="23">
        <v>8</v>
      </c>
      <c r="D2905" s="23" t="s">
        <v>111</v>
      </c>
      <c r="E2905" s="23">
        <v>5.8487763211646303E-2</v>
      </c>
      <c r="F2905" s="23">
        <v>0.25597950012998083</v>
      </c>
      <c r="G2905" s="23">
        <v>1.8386749359379062E-2</v>
      </c>
      <c r="H2905" s="23">
        <v>3.3349426226464147E-4</v>
      </c>
      <c r="I2905" s="23">
        <v>0</v>
      </c>
      <c r="J2905" s="23">
        <v>30.519999999999975</v>
      </c>
      <c r="K2905" s="23">
        <v>-111.83538533216523</v>
      </c>
    </row>
    <row r="2906" spans="1:11" x14ac:dyDescent="0.2">
      <c r="A2906" s="103" t="str">
        <f t="shared" si="114"/>
        <v>2020_4_8_f9_1</v>
      </c>
      <c r="B2906" s="23" t="s">
        <v>734</v>
      </c>
      <c r="C2906" s="23">
        <v>8</v>
      </c>
      <c r="D2906" s="23" t="s">
        <v>4</v>
      </c>
      <c r="E2906" s="23">
        <v>0</v>
      </c>
      <c r="F2906" s="23">
        <v>4.8639528841157111E-2</v>
      </c>
      <c r="G2906" s="23">
        <v>0.47798475662567086</v>
      </c>
      <c r="H2906" s="23">
        <v>0.11855811536462846</v>
      </c>
      <c r="I2906" s="23">
        <v>2.9087129741901959E-3</v>
      </c>
      <c r="J2906" s="23">
        <v>32.399999999999977</v>
      </c>
      <c r="K2906" s="23">
        <v>11.686013101942317</v>
      </c>
    </row>
    <row r="2907" spans="1:11" x14ac:dyDescent="0.2">
      <c r="A2907" s="103" t="str">
        <f t="shared" si="114"/>
        <v>2020_4_8_f9_2</v>
      </c>
      <c r="B2907" s="23" t="s">
        <v>734</v>
      </c>
      <c r="C2907" s="23">
        <v>8</v>
      </c>
      <c r="D2907" s="23" t="s">
        <v>5</v>
      </c>
      <c r="E2907" s="23">
        <v>0</v>
      </c>
      <c r="F2907" s="23">
        <v>0.24523148806949183</v>
      </c>
      <c r="G2907" s="23">
        <v>0.2735990352624777</v>
      </c>
      <c r="H2907" s="23">
        <v>4.222689664317774E-2</v>
      </c>
      <c r="I2907" s="23">
        <v>5.7299565795348203E-4</v>
      </c>
      <c r="J2907" s="23">
        <v>33.599999999999966</v>
      </c>
      <c r="K2907" s="23">
        <v>-35.941536371896994</v>
      </c>
    </row>
    <row r="2908" spans="1:11" x14ac:dyDescent="0.2">
      <c r="A2908" s="103" t="str">
        <f t="shared" si="114"/>
        <v>2020_4_8_f9_3</v>
      </c>
      <c r="B2908" s="23" t="s">
        <v>734</v>
      </c>
      <c r="C2908" s="23">
        <v>8</v>
      </c>
      <c r="D2908" s="23" t="s">
        <v>6</v>
      </c>
      <c r="E2908" s="23">
        <v>6.4804829231386802E-3</v>
      </c>
      <c r="F2908" s="23">
        <v>0.10767712692687993</v>
      </c>
      <c r="G2908" s="23">
        <v>0.18167767468933532</v>
      </c>
      <c r="H2908" s="23">
        <v>6.4221090129074912E-2</v>
      </c>
      <c r="I2908" s="23">
        <v>1.0887954769716937E-3</v>
      </c>
      <c r="J2908" s="23">
        <v>31.559999999999985</v>
      </c>
      <c r="K2908" s="23">
        <v>-15.018728249446525</v>
      </c>
    </row>
    <row r="2909" spans="1:11" x14ac:dyDescent="0.2">
      <c r="A2909" s="103" t="str">
        <f t="shared" si="114"/>
        <v>2020_4_8_f9_4</v>
      </c>
      <c r="B2909" s="23" t="s">
        <v>734</v>
      </c>
      <c r="C2909" s="23">
        <v>8</v>
      </c>
      <c r="D2909" s="23" t="s">
        <v>7</v>
      </c>
      <c r="E2909" s="23">
        <v>5.7487280424852363E-2</v>
      </c>
      <c r="F2909" s="23">
        <v>0.19669922382738503</v>
      </c>
      <c r="G2909" s="23">
        <v>7.7667025661974837E-2</v>
      </c>
      <c r="H2909" s="23">
        <v>1.0004827867939243E-3</v>
      </c>
      <c r="I2909" s="23">
        <v>0</v>
      </c>
      <c r="J2909" s="23">
        <v>30.479999999999979</v>
      </c>
      <c r="K2909" s="23">
        <v>-93.336204472729406</v>
      </c>
    </row>
    <row r="2910" spans="1:11" x14ac:dyDescent="0.2">
      <c r="A2910" s="103" t="str">
        <f t="shared" si="114"/>
        <v>2020_4_8_InEI</v>
      </c>
      <c r="B2910" s="23" t="s">
        <v>734</v>
      </c>
      <c r="C2910" s="23">
        <v>8</v>
      </c>
      <c r="D2910" s="23" t="s">
        <v>107</v>
      </c>
      <c r="E2910" s="23">
        <v>0</v>
      </c>
      <c r="F2910" s="23">
        <v>7.1106631378987902E-3</v>
      </c>
      <c r="G2910" s="23">
        <v>1.8337727307523314E-2</v>
      </c>
      <c r="H2910" s="23">
        <v>4.0295858593010804E-3</v>
      </c>
      <c r="I2910" s="23">
        <v>7.7397041474170104E-5</v>
      </c>
      <c r="J2910" s="23">
        <v>32.954495278373251</v>
      </c>
      <c r="K2910" s="23">
        <v>-9.9010192203370355</v>
      </c>
    </row>
    <row r="2911" spans="1:11" x14ac:dyDescent="0.2">
      <c r="A2911" s="103" t="str">
        <f t="shared" si="114"/>
        <v>2020_4_8_InIN</v>
      </c>
      <c r="B2911" s="23" t="s">
        <v>734</v>
      </c>
      <c r="C2911" s="23">
        <v>8</v>
      </c>
      <c r="D2911" s="23" t="s">
        <v>113</v>
      </c>
      <c r="E2911" s="23">
        <v>1.1631151125067218E-3</v>
      </c>
      <c r="F2911" s="23">
        <v>5.6070926867379548E-3</v>
      </c>
      <c r="G2911" s="23">
        <v>4.2959690982792556E-3</v>
      </c>
      <c r="H2911" s="23">
        <v>1.2485491758040361E-3</v>
      </c>
      <c r="I2911" s="23">
        <v>1.6728431075846487E-5</v>
      </c>
      <c r="J2911" s="23">
        <v>31.003372462186157</v>
      </c>
      <c r="K2911" s="23">
        <v>-53.937813024573444</v>
      </c>
    </row>
    <row r="2912" spans="1:11" x14ac:dyDescent="0.2">
      <c r="A2912" s="103" t="str">
        <f t="shared" si="114"/>
        <v>2020_4_8_lagE</v>
      </c>
      <c r="B2912" s="23" t="s">
        <v>734</v>
      </c>
      <c r="C2912" s="23">
        <v>8</v>
      </c>
      <c r="D2912" s="23" t="s">
        <v>226</v>
      </c>
      <c r="E2912" s="23">
        <v>0</v>
      </c>
      <c r="F2912" s="23">
        <v>5.2420843400267586E-3</v>
      </c>
      <c r="G2912" s="23">
        <v>1.7278275811608065E-2</v>
      </c>
      <c r="H2912" s="23">
        <v>6.8887934283514592E-3</v>
      </c>
      <c r="I2912" s="23">
        <v>1.8345120235215299E-4</v>
      </c>
      <c r="J2912" s="23">
        <v>33.011057159384237</v>
      </c>
      <c r="K2912" s="23">
        <v>6.8044415415258674</v>
      </c>
    </row>
    <row r="2913" spans="1:11" x14ac:dyDescent="0.2">
      <c r="A2913" s="103" t="str">
        <f t="shared" si="114"/>
        <v>2020_4_8_lagI</v>
      </c>
      <c r="B2913" s="23" t="s">
        <v>734</v>
      </c>
      <c r="C2913" s="23">
        <v>8</v>
      </c>
      <c r="D2913" s="23" t="s">
        <v>227</v>
      </c>
      <c r="E2913" s="23">
        <v>6.6136503601483643E-4</v>
      </c>
      <c r="F2913" s="23">
        <v>3.8478975310054959E-3</v>
      </c>
      <c r="G2913" s="23">
        <v>5.1505897232738849E-3</v>
      </c>
      <c r="H2913" s="23">
        <v>2.6214169208820569E-3</v>
      </c>
      <c r="I2913" s="23">
        <v>5.0185293227539453E-5</v>
      </c>
      <c r="J2913" s="23">
        <v>31.00337246218615</v>
      </c>
      <c r="K2913" s="23">
        <v>-19.858485427031358</v>
      </c>
    </row>
    <row r="2914" spans="1:11" x14ac:dyDescent="0.2">
      <c r="A2914" s="103" t="str">
        <f t="shared" si="114"/>
        <v>2021_2_1_f12_3</v>
      </c>
      <c r="B2914" s="23" t="s">
        <v>736</v>
      </c>
      <c r="C2914" s="23">
        <v>1</v>
      </c>
      <c r="D2914" s="23" t="s">
        <v>3</v>
      </c>
      <c r="E2914" s="23">
        <v>1.3813726107202587E-3</v>
      </c>
      <c r="F2914" s="23">
        <v>0.10774706363618018</v>
      </c>
      <c r="G2914" s="23">
        <v>0.54192226520282105</v>
      </c>
      <c r="H2914" s="23">
        <v>6.6136941248578926E-2</v>
      </c>
      <c r="I2914" s="23">
        <v>0</v>
      </c>
      <c r="J2914" s="23">
        <v>39.359999999999992</v>
      </c>
      <c r="K2914" s="23">
        <v>-6.1870652765427137</v>
      </c>
    </row>
    <row r="2915" spans="1:11" x14ac:dyDescent="0.2">
      <c r="A2915" s="103" t="str">
        <f t="shared" si="114"/>
        <v>2021_2_1_f4_1</v>
      </c>
      <c r="B2915" s="23" t="s">
        <v>736</v>
      </c>
      <c r="C2915" s="23">
        <v>1</v>
      </c>
      <c r="D2915" s="23" t="s">
        <v>43</v>
      </c>
      <c r="E2915" s="23">
        <v>1.7945608868872337E-3</v>
      </c>
      <c r="F2915" s="23">
        <v>0</v>
      </c>
      <c r="G2915" s="23">
        <v>0.1141728737225013</v>
      </c>
      <c r="H2915" s="23">
        <v>0.68776164905594994</v>
      </c>
      <c r="I2915" s="23">
        <v>5.9220509267278731E-2</v>
      </c>
      <c r="J2915" s="23">
        <v>40.449999999999996</v>
      </c>
      <c r="K2915" s="23">
        <v>93.008160892591604</v>
      </c>
    </row>
    <row r="2916" spans="1:11" x14ac:dyDescent="0.2">
      <c r="A2916" s="103" t="str">
        <f t="shared" si="114"/>
        <v>2021_2_1_f4_2</v>
      </c>
      <c r="B2916" s="23" t="s">
        <v>736</v>
      </c>
      <c r="C2916" s="23">
        <v>1</v>
      </c>
      <c r="D2916" s="23" t="s">
        <v>44</v>
      </c>
      <c r="E2916" s="23">
        <v>2.072987615729853E-2</v>
      </c>
      <c r="F2916" s="23">
        <v>2.072987615729853E-2</v>
      </c>
      <c r="G2916" s="23">
        <v>0.20549342954149769</v>
      </c>
      <c r="H2916" s="23">
        <v>0.6001810159682105</v>
      </c>
      <c r="I2916" s="23">
        <v>1.2092427758424144E-2</v>
      </c>
      <c r="J2916" s="23">
        <v>40.539999999999992</v>
      </c>
      <c r="K2916" s="23">
        <v>65.428168340557889</v>
      </c>
    </row>
    <row r="2917" spans="1:11" x14ac:dyDescent="0.2">
      <c r="A2917" s="103" t="str">
        <f t="shared" si="114"/>
        <v>2021_2_1_f4_3</v>
      </c>
      <c r="B2917" s="23" t="s">
        <v>736</v>
      </c>
      <c r="C2917" s="23">
        <v>1</v>
      </c>
      <c r="D2917" s="23" t="s">
        <v>100</v>
      </c>
      <c r="E2917" s="23">
        <v>0</v>
      </c>
      <c r="F2917" s="23">
        <v>1.6576471328643101E-2</v>
      </c>
      <c r="G2917" s="23">
        <v>0.15488765212614672</v>
      </c>
      <c r="H2917" s="23">
        <v>0.46480115245236814</v>
      </c>
      <c r="I2917" s="23">
        <v>6.572726807321963E-2</v>
      </c>
      <c r="J2917" s="23">
        <v>38.36999999999999</v>
      </c>
      <c r="K2917" s="23">
        <v>82.576264127154005</v>
      </c>
    </row>
    <row r="2918" spans="1:11" x14ac:dyDescent="0.2">
      <c r="A2918" s="103" t="str">
        <f t="shared" si="114"/>
        <v>2021_2_1_f4_4</v>
      </c>
      <c r="B2918" s="23" t="s">
        <v>736</v>
      </c>
      <c r="C2918" s="23">
        <v>1</v>
      </c>
      <c r="D2918" s="23" t="s">
        <v>102</v>
      </c>
      <c r="E2918" s="23">
        <v>1.8869536153303377E-3</v>
      </c>
      <c r="F2918" s="23">
        <v>0.37130649533925053</v>
      </c>
      <c r="G2918" s="23">
        <v>0.56378857652170677</v>
      </c>
      <c r="H2918" s="23">
        <v>3.0191257845285403E-2</v>
      </c>
      <c r="I2918" s="23">
        <v>0</v>
      </c>
      <c r="J2918" s="23">
        <v>35.03</v>
      </c>
      <c r="K2918" s="23">
        <v>-35.65949873430845</v>
      </c>
    </row>
    <row r="2919" spans="1:11" x14ac:dyDescent="0.2">
      <c r="A2919" s="103" t="str">
        <f t="shared" si="114"/>
        <v>2021_2_1_f60_1</v>
      </c>
      <c r="B2919" s="23" t="s">
        <v>736</v>
      </c>
      <c r="C2919" s="23">
        <v>1</v>
      </c>
      <c r="D2919" s="23" t="s">
        <v>109</v>
      </c>
      <c r="E2919" s="23">
        <v>0</v>
      </c>
      <c r="F2919" s="23">
        <v>7.7356866200334481E-2</v>
      </c>
      <c r="G2919" s="23">
        <v>0.55224880394107445</v>
      </c>
      <c r="H2919" s="23">
        <v>8.7581972556891416E-2</v>
      </c>
      <c r="I2919" s="23">
        <v>0</v>
      </c>
      <c r="J2919" s="23">
        <v>39.359999999999985</v>
      </c>
      <c r="K2919" s="23">
        <v>1.4257226069995652</v>
      </c>
    </row>
    <row r="2920" spans="1:11" x14ac:dyDescent="0.2">
      <c r="A2920" s="103" t="str">
        <f t="shared" si="114"/>
        <v>2021_2_1_f61_1</v>
      </c>
      <c r="B2920" s="23" t="s">
        <v>736</v>
      </c>
      <c r="C2920" s="23">
        <v>1</v>
      </c>
      <c r="D2920" s="23" t="s">
        <v>110</v>
      </c>
      <c r="E2920" s="23">
        <v>3.8458796004010851E-2</v>
      </c>
      <c r="F2920" s="23">
        <v>0.57677869796115422</v>
      </c>
      <c r="G2920" s="23">
        <v>0.39910962973966646</v>
      </c>
      <c r="H2920" s="23">
        <v>0</v>
      </c>
      <c r="I2920" s="23">
        <v>0</v>
      </c>
      <c r="J2920" s="23">
        <v>37.279999999999994</v>
      </c>
      <c r="K2920" s="23">
        <v>-64.445028205097699</v>
      </c>
    </row>
    <row r="2921" spans="1:11" x14ac:dyDescent="0.2">
      <c r="A2921" s="103" t="str">
        <f t="shared" si="114"/>
        <v>2021_2_1_f61_2</v>
      </c>
      <c r="B2921" s="23" t="s">
        <v>736</v>
      </c>
      <c r="C2921" s="23">
        <v>1</v>
      </c>
      <c r="D2921" s="23" t="s">
        <v>111</v>
      </c>
      <c r="E2921" s="23">
        <v>7.8084821925947942E-2</v>
      </c>
      <c r="F2921" s="23">
        <v>0.5595530508411628</v>
      </c>
      <c r="G2921" s="23">
        <v>0.37859620455305065</v>
      </c>
      <c r="H2921" s="23">
        <v>1.8869536153303377E-3</v>
      </c>
      <c r="I2921" s="23">
        <v>0</v>
      </c>
      <c r="J2921" s="23">
        <v>37.459999999999994</v>
      </c>
      <c r="K2921" s="23">
        <v>-70.113053299942806</v>
      </c>
    </row>
    <row r="2922" spans="1:11" x14ac:dyDescent="0.2">
      <c r="A2922" s="103" t="str">
        <f t="shared" si="114"/>
        <v>2021_2_1_f9_1</v>
      </c>
      <c r="B2922" s="23" t="s">
        <v>736</v>
      </c>
      <c r="C2922" s="23">
        <v>1</v>
      </c>
      <c r="D2922" s="23" t="s">
        <v>4</v>
      </c>
      <c r="E2922" s="23">
        <v>0</v>
      </c>
      <c r="F2922" s="23">
        <v>2.1534730642646802E-2</v>
      </c>
      <c r="G2922" s="23">
        <v>0.24643686125064956</v>
      </c>
      <c r="H2922" s="23">
        <v>0.54831941798025285</v>
      </c>
      <c r="I2922" s="23">
        <v>3.9480339511519157E-2</v>
      </c>
      <c r="J2922" s="23">
        <v>40.090000000000011</v>
      </c>
      <c r="K2922" s="23">
        <v>70.783552966094831</v>
      </c>
    </row>
    <row r="2923" spans="1:11" x14ac:dyDescent="0.2">
      <c r="A2923" s="103" t="str">
        <f t="shared" si="114"/>
        <v>2021_2_1_f9_2</v>
      </c>
      <c r="B2923" s="23" t="s">
        <v>736</v>
      </c>
      <c r="C2923" s="23">
        <v>1</v>
      </c>
      <c r="D2923" s="23" t="s">
        <v>5</v>
      </c>
      <c r="E2923" s="23">
        <v>1.7274896797748775E-3</v>
      </c>
      <c r="F2923" s="23">
        <v>3.9732262634822185E-2</v>
      </c>
      <c r="G2923" s="23">
        <v>0.3917539981915768</v>
      </c>
      <c r="H2923" s="23">
        <v>0.3908818585882694</v>
      </c>
      <c r="I2923" s="23">
        <v>1.4401140330987739E-2</v>
      </c>
      <c r="J2923" s="23">
        <v>39.46</v>
      </c>
      <c r="K2923" s="23">
        <v>44.901414050067885</v>
      </c>
    </row>
    <row r="2924" spans="1:11" x14ac:dyDescent="0.2">
      <c r="A2924" s="103" t="str">
        <f t="shared" si="114"/>
        <v>2021_2_1_f9_3</v>
      </c>
      <c r="B2924" s="23" t="s">
        <v>736</v>
      </c>
      <c r="C2924" s="23">
        <v>1</v>
      </c>
      <c r="D2924" s="23" t="s">
        <v>6</v>
      </c>
      <c r="E2924" s="23">
        <v>0</v>
      </c>
      <c r="F2924" s="23">
        <v>1.3813726107202587E-3</v>
      </c>
      <c r="G2924" s="23">
        <v>0.26703262947184031</v>
      </c>
      <c r="H2924" s="23">
        <v>0.4252903062334954</v>
      </c>
      <c r="I2924" s="23">
        <v>9.6696082750418102E-3</v>
      </c>
      <c r="J2924" s="23">
        <v>38.459999999999987</v>
      </c>
      <c r="K2924" s="23">
        <v>63.017427817207285</v>
      </c>
    </row>
    <row r="2925" spans="1:11" x14ac:dyDescent="0.2">
      <c r="A2925" s="103" t="str">
        <f t="shared" si="114"/>
        <v>2021_2_1_f9_4</v>
      </c>
      <c r="B2925" s="23" t="s">
        <v>736</v>
      </c>
      <c r="C2925" s="23">
        <v>1</v>
      </c>
      <c r="D2925" s="23" t="s">
        <v>7</v>
      </c>
      <c r="E2925" s="23">
        <v>2.0756489768633715E-2</v>
      </c>
      <c r="F2925" s="23">
        <v>0.2876363872692837</v>
      </c>
      <c r="G2925" s="23">
        <v>0.57761726148475501</v>
      </c>
      <c r="H2925" s="23">
        <v>1.8869536153303376E-2</v>
      </c>
      <c r="I2925" s="23">
        <v>0</v>
      </c>
      <c r="J2925" s="23">
        <v>34.209999999999994</v>
      </c>
      <c r="K2925" s="23">
        <v>-34.289623177175955</v>
      </c>
    </row>
    <row r="2926" spans="1:11" x14ac:dyDescent="0.2">
      <c r="A2926" s="103" t="str">
        <f t="shared" si="114"/>
        <v>2021_2_1_InEI</v>
      </c>
      <c r="B2926" s="23" t="s">
        <v>736</v>
      </c>
      <c r="C2926" s="23">
        <v>1</v>
      </c>
      <c r="D2926" s="23" t="s">
        <v>107</v>
      </c>
      <c r="E2926" s="23">
        <v>3.7374152525272345E-5</v>
      </c>
      <c r="F2926" s="23">
        <v>1.3077749835210188E-3</v>
      </c>
      <c r="G2926" s="23">
        <v>1.4129950447287737E-2</v>
      </c>
      <c r="H2926" s="23">
        <v>2.2373170538694725E-2</v>
      </c>
      <c r="I2926" s="23">
        <v>1.106495862605936E-3</v>
      </c>
      <c r="J2926" s="23">
        <v>39.787515589008272</v>
      </c>
      <c r="K2926" s="23">
        <v>59.565597145385176</v>
      </c>
    </row>
    <row r="2927" spans="1:11" x14ac:dyDescent="0.2">
      <c r="A2927" s="103" t="str">
        <f t="shared" si="114"/>
        <v>2021_2_1_InIN</v>
      </c>
      <c r="B2927" s="23" t="s">
        <v>736</v>
      </c>
      <c r="C2927" s="23">
        <v>1</v>
      </c>
      <c r="D2927" s="23" t="s">
        <v>113</v>
      </c>
      <c r="E2927" s="23">
        <v>9.0212511543894143E-4</v>
      </c>
      <c r="F2927" s="23">
        <v>1.200534403568828E-2</v>
      </c>
      <c r="G2927" s="23">
        <v>3.7978448632477221E-2</v>
      </c>
      <c r="H2927" s="23">
        <v>1.7177127910497064E-2</v>
      </c>
      <c r="I2927" s="23">
        <v>3.0048866373847972E-4</v>
      </c>
      <c r="J2927" s="23">
        <v>36.198641042373715</v>
      </c>
      <c r="K2927" s="23">
        <v>5.8050114124223136</v>
      </c>
    </row>
    <row r="2928" spans="1:11" x14ac:dyDescent="0.2">
      <c r="A2928" s="103" t="str">
        <f t="shared" si="114"/>
        <v>2021_2_1_lagE</v>
      </c>
      <c r="B2928" s="23" t="s">
        <v>736</v>
      </c>
      <c r="C2928" s="23">
        <v>1</v>
      </c>
      <c r="D2928" s="23" t="s">
        <v>226</v>
      </c>
      <c r="E2928" s="23">
        <v>4.8583728658991427E-4</v>
      </c>
      <c r="F2928" s="23">
        <v>4.4848983030326803E-4</v>
      </c>
      <c r="G2928" s="23">
        <v>6.8456033637430413E-3</v>
      </c>
      <c r="H2928" s="23">
        <v>3.0278630034312082E-2</v>
      </c>
      <c r="I2928" s="23">
        <v>1.494085125136233E-3</v>
      </c>
      <c r="J2928" s="23">
        <v>40.493212058713091</v>
      </c>
      <c r="K2928" s="23">
        <v>80.517081387917457</v>
      </c>
    </row>
    <row r="2929" spans="1:11" x14ac:dyDescent="0.2">
      <c r="A2929" s="103" t="str">
        <f t="shared" si="114"/>
        <v>2021_2_1_lagI</v>
      </c>
      <c r="B2929" s="23" t="s">
        <v>736</v>
      </c>
      <c r="C2929" s="23">
        <v>1</v>
      </c>
      <c r="D2929" s="23" t="s">
        <v>227</v>
      </c>
      <c r="E2929" s="23">
        <v>8.2011374130812862E-5</v>
      </c>
      <c r="F2929" s="23">
        <v>1.6869735738347276E-2</v>
      </c>
      <c r="G2929" s="23">
        <v>3.3187936860156753E-2</v>
      </c>
      <c r="H2929" s="23">
        <v>1.8582043159822939E-2</v>
      </c>
      <c r="I2929" s="23">
        <v>2.8276770382959691E-3</v>
      </c>
      <c r="J2929" s="23">
        <v>36.715368306015904</v>
      </c>
      <c r="K2929" s="23">
        <v>10.06806252727749</v>
      </c>
    </row>
    <row r="2930" spans="1:11" x14ac:dyDescent="0.2">
      <c r="A2930" s="103" t="str">
        <f t="shared" si="114"/>
        <v>2021_2_2_f12_3</v>
      </c>
      <c r="B2930" s="23" t="s">
        <v>736</v>
      </c>
      <c r="C2930" s="23">
        <v>2</v>
      </c>
      <c r="D2930" s="23" t="s">
        <v>3</v>
      </c>
      <c r="E2930" s="23">
        <v>4.2224745042408569E-3</v>
      </c>
      <c r="F2930" s="23">
        <v>1.5242269308952434E-2</v>
      </c>
      <c r="G2930" s="23">
        <v>4.4898966504113721E-2</v>
      </c>
      <c r="H2930" s="23">
        <v>2.0990321360988386E-3</v>
      </c>
      <c r="I2930" s="23">
        <v>0</v>
      </c>
      <c r="J2930" s="23">
        <v>12.380000000000003</v>
      </c>
      <c r="K2930" s="23">
        <v>-32.481636153473289</v>
      </c>
    </row>
    <row r="2931" spans="1:11" x14ac:dyDescent="0.2">
      <c r="A2931" s="103" t="str">
        <f t="shared" si="114"/>
        <v>2021_2_2_f4_1</v>
      </c>
      <c r="B2931" s="23" t="s">
        <v>736</v>
      </c>
      <c r="C2931" s="23">
        <v>2</v>
      </c>
      <c r="D2931" s="23" t="s">
        <v>43</v>
      </c>
      <c r="E2931" s="23">
        <v>2.9724579941105142E-4</v>
      </c>
      <c r="F2931" s="23">
        <v>0</v>
      </c>
      <c r="G2931" s="23">
        <v>2.6752121946994629E-3</v>
      </c>
      <c r="H2931" s="23">
        <v>5.8039494197124543E-2</v>
      </c>
      <c r="I2931" s="23">
        <v>1.0419539234366882E-2</v>
      </c>
      <c r="J2931" s="23">
        <v>12.440000000000001</v>
      </c>
      <c r="K2931" s="23">
        <v>109.59323332702837</v>
      </c>
    </row>
    <row r="2932" spans="1:11" x14ac:dyDescent="0.2">
      <c r="A2932" s="103" t="str">
        <f t="shared" si="114"/>
        <v>2021_2_2_f4_2</v>
      </c>
      <c r="B2932" s="23" t="s">
        <v>736</v>
      </c>
      <c r="C2932" s="23">
        <v>2</v>
      </c>
      <c r="D2932" s="23" t="s">
        <v>44</v>
      </c>
      <c r="E2932" s="23">
        <v>2.6252714695288826E-4</v>
      </c>
      <c r="F2932" s="23">
        <v>2.6252714695288826E-4</v>
      </c>
      <c r="G2932" s="23">
        <v>1.7280391551987323E-2</v>
      </c>
      <c r="H2932" s="23">
        <v>5.5916908612405558E-2</v>
      </c>
      <c r="I2932" s="23">
        <v>1.8376900286702176E-3</v>
      </c>
      <c r="J2932" s="23">
        <v>12.500000000000002</v>
      </c>
      <c r="K2932" s="23">
        <v>77.825135795187123</v>
      </c>
    </row>
    <row r="2933" spans="1:11" x14ac:dyDescent="0.2">
      <c r="A2933" s="103" t="str">
        <f t="shared" si="114"/>
        <v>2021_2_2_f4_3</v>
      </c>
      <c r="B2933" s="23" t="s">
        <v>736</v>
      </c>
      <c r="C2933" s="23">
        <v>2</v>
      </c>
      <c r="D2933" s="23" t="s">
        <v>100</v>
      </c>
      <c r="E2933" s="23">
        <v>0</v>
      </c>
      <c r="F2933" s="23">
        <v>2.5736066981566045E-4</v>
      </c>
      <c r="G2933" s="23">
        <v>1.1956429038287206E-2</v>
      </c>
      <c r="H2933" s="23">
        <v>5.0903264037699389E-2</v>
      </c>
      <c r="I2933" s="23">
        <v>3.345688707603585E-3</v>
      </c>
      <c r="J2933" s="23">
        <v>12.380000000000003</v>
      </c>
      <c r="K2933" s="23">
        <v>86.26980871770013</v>
      </c>
    </row>
    <row r="2934" spans="1:11" x14ac:dyDescent="0.2">
      <c r="A2934" s="103" t="str">
        <f t="shared" si="114"/>
        <v>2021_2_2_f4_4</v>
      </c>
      <c r="B2934" s="23" t="s">
        <v>736</v>
      </c>
      <c r="C2934" s="23">
        <v>2</v>
      </c>
      <c r="D2934" s="23" t="s">
        <v>102</v>
      </c>
      <c r="E2934" s="23">
        <v>1.3796561072529432E-4</v>
      </c>
      <c r="F2934" s="23">
        <v>1.3803802874438297E-2</v>
      </c>
      <c r="G2934" s="23">
        <v>2.3919671704980137E-2</v>
      </c>
      <c r="H2934" s="23">
        <v>2.2074497716047092E-3</v>
      </c>
      <c r="I2934" s="23">
        <v>0</v>
      </c>
      <c r="J2934" s="23">
        <v>12.020000000000001</v>
      </c>
      <c r="K2934" s="23">
        <v>-29.629681120734791</v>
      </c>
    </row>
    <row r="2935" spans="1:11" x14ac:dyDescent="0.2">
      <c r="A2935" s="103" t="str">
        <f t="shared" si="114"/>
        <v>2021_2_2_f60_1</v>
      </c>
      <c r="B2935" s="23" t="s">
        <v>736</v>
      </c>
      <c r="C2935" s="23">
        <v>2</v>
      </c>
      <c r="D2935" s="23" t="s">
        <v>109</v>
      </c>
      <c r="E2935" s="23">
        <v>0</v>
      </c>
      <c r="F2935" s="23">
        <v>7.0534418722131209E-3</v>
      </c>
      <c r="G2935" s="23">
        <v>5.7310268445093883E-2</v>
      </c>
      <c r="H2935" s="23">
        <v>2.0990321360988386E-3</v>
      </c>
      <c r="I2935" s="23">
        <v>0</v>
      </c>
      <c r="J2935" s="23">
        <v>12.380000000000003</v>
      </c>
      <c r="K2935" s="23">
        <v>-7.4544166449159164</v>
      </c>
    </row>
    <row r="2936" spans="1:11" x14ac:dyDescent="0.2">
      <c r="A2936" s="103" t="str">
        <f t="shared" si="114"/>
        <v>2021_2_2_f61_1</v>
      </c>
      <c r="B2936" s="23" t="s">
        <v>736</v>
      </c>
      <c r="C2936" s="23">
        <v>2</v>
      </c>
      <c r="D2936" s="23" t="s">
        <v>110</v>
      </c>
      <c r="E2936" s="23">
        <v>2.0174917369183351E-3</v>
      </c>
      <c r="F2936" s="23">
        <v>1.851375942362685E-2</v>
      </c>
      <c r="G2936" s="23">
        <v>1.995153563337913E-2</v>
      </c>
      <c r="H2936" s="23">
        <v>0</v>
      </c>
      <c r="I2936" s="23">
        <v>0</v>
      </c>
      <c r="J2936" s="23">
        <v>12.200000000000003</v>
      </c>
      <c r="K2936" s="23">
        <v>-55.699581682078403</v>
      </c>
    </row>
    <row r="2937" spans="1:11" x14ac:dyDescent="0.2">
      <c r="A2937" s="103" t="str">
        <f t="shared" si="114"/>
        <v>2021_2_2_f61_2</v>
      </c>
      <c r="B2937" s="23" t="s">
        <v>736</v>
      </c>
      <c r="C2937" s="23">
        <v>2</v>
      </c>
      <c r="D2937" s="23" t="s">
        <v>111</v>
      </c>
      <c r="E2937" s="23">
        <v>8.2779366435176594E-4</v>
      </c>
      <c r="F2937" s="23">
        <v>2.0807182381995769E-2</v>
      </c>
      <c r="G2937" s="23">
        <v>1.8985776358302075E-2</v>
      </c>
      <c r="H2937" s="23">
        <v>1.3796561072529432E-4</v>
      </c>
      <c r="I2937" s="23">
        <v>0</v>
      </c>
      <c r="J2937" s="23">
        <v>12.32</v>
      </c>
      <c r="K2937" s="23">
        <v>-54.773077238476198</v>
      </c>
    </row>
    <row r="2938" spans="1:11" x14ac:dyDescent="0.2">
      <c r="A2938" s="103" t="str">
        <f t="shared" si="114"/>
        <v>2021_2_2_f9_1</v>
      </c>
      <c r="B2938" s="23" t="s">
        <v>736</v>
      </c>
      <c r="C2938" s="23">
        <v>2</v>
      </c>
      <c r="D2938" s="23" t="s">
        <v>4</v>
      </c>
      <c r="E2938" s="23">
        <v>0</v>
      </c>
      <c r="F2938" s="23">
        <v>2.9724579941105142E-4</v>
      </c>
      <c r="G2938" s="23">
        <v>1.4599688203706914E-2</v>
      </c>
      <c r="H2938" s="23">
        <v>4.8195738783994461E-2</v>
      </c>
      <c r="I2938" s="23">
        <v>7.1498354408453153E-3</v>
      </c>
      <c r="J2938" s="23">
        <v>12.200000000000001</v>
      </c>
      <c r="K2938" s="23">
        <v>88.547754679292751</v>
      </c>
    </row>
    <row r="2939" spans="1:11" x14ac:dyDescent="0.2">
      <c r="A2939" s="103" t="str">
        <f t="shared" si="114"/>
        <v>2021_2_2_f9_2</v>
      </c>
      <c r="B2939" s="23" t="s">
        <v>736</v>
      </c>
      <c r="C2939" s="23">
        <v>2</v>
      </c>
      <c r="D2939" s="23" t="s">
        <v>5</v>
      </c>
      <c r="E2939" s="23">
        <v>2.6252714695288826E-4</v>
      </c>
      <c r="F2939" s="23">
        <v>2.6252714695288826E-4</v>
      </c>
      <c r="G2939" s="23">
        <v>3.0610054806458047E-2</v>
      </c>
      <c r="H2939" s="23">
        <v>4.3846307238873422E-2</v>
      </c>
      <c r="I2939" s="23">
        <v>3.1610100077873922E-4</v>
      </c>
      <c r="J2939" s="23">
        <v>12.440000000000001</v>
      </c>
      <c r="K2939" s="23">
        <v>58.024393556403766</v>
      </c>
    </row>
    <row r="2940" spans="1:11" x14ac:dyDescent="0.2">
      <c r="A2940" s="103" t="str">
        <f t="shared" si="114"/>
        <v>2021_2_2_f9_3</v>
      </c>
      <c r="B2940" s="23" t="s">
        <v>736</v>
      </c>
      <c r="C2940" s="23">
        <v>2</v>
      </c>
      <c r="D2940" s="23" t="s">
        <v>6</v>
      </c>
      <c r="E2940" s="23">
        <v>0</v>
      </c>
      <c r="F2940" s="23">
        <v>9.8975436797619186E-3</v>
      </c>
      <c r="G2940" s="23">
        <v>1.9758410056555414E-2</v>
      </c>
      <c r="H2940" s="23">
        <v>3.526262469819455E-2</v>
      </c>
      <c r="I2940" s="23">
        <v>1.8015246887096228E-3</v>
      </c>
      <c r="J2940" s="23">
        <v>12.440000000000001</v>
      </c>
      <c r="K2940" s="23">
        <v>43.417394518039515</v>
      </c>
    </row>
    <row r="2941" spans="1:11" x14ac:dyDescent="0.2">
      <c r="A2941" s="103" t="str">
        <f t="shared" si="114"/>
        <v>2021_2_2_f9_4</v>
      </c>
      <c r="B2941" s="23" t="s">
        <v>736</v>
      </c>
      <c r="C2941" s="23">
        <v>2</v>
      </c>
      <c r="D2941" s="23" t="s">
        <v>7</v>
      </c>
      <c r="E2941" s="23">
        <v>0</v>
      </c>
      <c r="F2941" s="23">
        <v>1.192520518438742E-2</v>
      </c>
      <c r="G2941" s="23">
        <v>2.7039959891558652E-2</v>
      </c>
      <c r="H2941" s="23">
        <v>1.3796561072529432E-3</v>
      </c>
      <c r="I2941" s="23">
        <v>0</v>
      </c>
      <c r="J2941" s="23">
        <v>12.14</v>
      </c>
      <c r="K2941" s="23">
        <v>-26.138544595969137</v>
      </c>
    </row>
    <row r="2942" spans="1:11" x14ac:dyDescent="0.2">
      <c r="A2942" s="103" t="str">
        <f t="shared" si="114"/>
        <v>2021_2_2_InEI</v>
      </c>
      <c r="B2942" s="23" t="s">
        <v>736</v>
      </c>
      <c r="C2942" s="23">
        <v>2</v>
      </c>
      <c r="D2942" s="23" t="s">
        <v>107</v>
      </c>
      <c r="E2942" s="23">
        <v>1.9147586213721164E-6</v>
      </c>
      <c r="F2942" s="23">
        <v>4.0392083920624426E-6</v>
      </c>
      <c r="G2942" s="23">
        <v>3.3154164809737679E-4</v>
      </c>
      <c r="H2942" s="23">
        <v>7.6388142595095235E-4</v>
      </c>
      <c r="I2942" s="23">
        <v>3.607460207264362E-5</v>
      </c>
      <c r="J2942" s="23">
        <v>12.297477837221143</v>
      </c>
      <c r="K2942" s="23">
        <v>72.8085373527895</v>
      </c>
    </row>
    <row r="2943" spans="1:11" x14ac:dyDescent="0.2">
      <c r="A2943" s="103" t="str">
        <f t="shared" si="114"/>
        <v>2021_2_2_InIN</v>
      </c>
      <c r="B2943" s="23" t="s">
        <v>736</v>
      </c>
      <c r="C2943" s="23">
        <v>2</v>
      </c>
      <c r="D2943" s="23" t="s">
        <v>113</v>
      </c>
      <c r="E2943" s="23">
        <v>0</v>
      </c>
      <c r="F2943" s="23">
        <v>1.2654699699179791E-4</v>
      </c>
      <c r="G2943" s="23">
        <v>2.7301774410381558E-4</v>
      </c>
      <c r="H2943" s="23">
        <v>2.0827091267657452E-4</v>
      </c>
      <c r="I2943" s="23">
        <v>9.3157315810361477E-6</v>
      </c>
      <c r="J2943" s="23">
        <v>12.365268382947283</v>
      </c>
      <c r="K2943" s="23">
        <v>16.261063529722275</v>
      </c>
    </row>
    <row r="2944" spans="1:11" x14ac:dyDescent="0.2">
      <c r="A2944" s="103" t="str">
        <f t="shared" si="114"/>
        <v>2021_2_2_lagE</v>
      </c>
      <c r="B2944" s="23" t="s">
        <v>736</v>
      </c>
      <c r="C2944" s="23">
        <v>2</v>
      </c>
      <c r="D2944" s="23" t="s">
        <v>226</v>
      </c>
      <c r="E2944" s="23">
        <v>4.0392083920624426E-6</v>
      </c>
      <c r="F2944" s="23">
        <v>1.9147586213721164E-6</v>
      </c>
      <c r="G2944" s="23">
        <v>1.415944522187084E-4</v>
      </c>
      <c r="H2944" s="23">
        <v>9.2944881002903499E-4</v>
      </c>
      <c r="I2944" s="23">
        <v>7.0866971577362585E-5</v>
      </c>
      <c r="J2944" s="23">
        <v>12.464369459305285</v>
      </c>
      <c r="K2944" s="23">
        <v>92.449052510134948</v>
      </c>
    </row>
    <row r="2945" spans="1:11" x14ac:dyDescent="0.2">
      <c r="A2945" s="103" t="str">
        <f t="shared" si="114"/>
        <v>2021_2_2_lagI</v>
      </c>
      <c r="B2945" s="23" t="s">
        <v>736</v>
      </c>
      <c r="C2945" s="23">
        <v>2</v>
      </c>
      <c r="D2945" s="23" t="s">
        <v>227</v>
      </c>
      <c r="E2945" s="23">
        <v>7.5596350876304086E-7</v>
      </c>
      <c r="F2945" s="23">
        <v>8.5100828547277603E-5</v>
      </c>
      <c r="G2945" s="23">
        <v>2.145654752619163E-4</v>
      </c>
      <c r="H2945" s="23">
        <v>2.9658572785566884E-4</v>
      </c>
      <c r="I2945" s="23">
        <v>1.7300644364781409E-5</v>
      </c>
      <c r="J2945" s="23">
        <v>12.289331382136437</v>
      </c>
      <c r="K2945" s="23">
        <v>39.812928759100899</v>
      </c>
    </row>
    <row r="2946" spans="1:11" x14ac:dyDescent="0.2">
      <c r="A2946" s="103" t="str">
        <f t="shared" si="114"/>
        <v>2021_2_3_f12_3</v>
      </c>
      <c r="B2946" s="23" t="s">
        <v>736</v>
      </c>
      <c r="C2946" s="23">
        <v>3</v>
      </c>
      <c r="D2946" s="23" t="s">
        <v>3</v>
      </c>
      <c r="E2946" s="23">
        <v>2.5639950619419966E-3</v>
      </c>
      <c r="F2946" s="23">
        <v>0.53193860358077372</v>
      </c>
      <c r="G2946" s="23">
        <v>1.9153668793705489</v>
      </c>
      <c r="H2946" s="23">
        <v>0.23511539277731977</v>
      </c>
      <c r="I2946" s="23">
        <v>4.2426718028349603E-2</v>
      </c>
      <c r="J2946" s="23">
        <v>168.46999999999983</v>
      </c>
      <c r="K2946" s="23">
        <v>-7.9598460958600601</v>
      </c>
    </row>
    <row r="2947" spans="1:11" x14ac:dyDescent="0.2">
      <c r="A2947" s="103" t="str">
        <f t="shared" ref="A2947:A3010" si="115">CONCATENATE(B2947,"_",C2947,"_",D2947)</f>
        <v>2021_2_3_f4_1</v>
      </c>
      <c r="B2947" s="23" t="s">
        <v>736</v>
      </c>
      <c r="C2947" s="23">
        <v>3</v>
      </c>
      <c r="D2947" s="23" t="s">
        <v>43</v>
      </c>
      <c r="E2947" s="23">
        <v>2.1410012125411397E-3</v>
      </c>
      <c r="F2947" s="23">
        <v>0</v>
      </c>
      <c r="G2947" s="23">
        <v>0.12685951844794732</v>
      </c>
      <c r="H2947" s="23">
        <v>1.2565338645418311</v>
      </c>
      <c r="I2947" s="23">
        <v>0.52256365840983887</v>
      </c>
      <c r="J2947" s="23">
        <v>166.69999999999987</v>
      </c>
      <c r="K2947" s="23">
        <v>120.40152694624371</v>
      </c>
    </row>
    <row r="2948" spans="1:11" x14ac:dyDescent="0.2">
      <c r="A2948" s="103" t="str">
        <f t="shared" si="115"/>
        <v>2021_2_3_f4_2</v>
      </c>
      <c r="B2948" s="23" t="s">
        <v>736</v>
      </c>
      <c r="C2948" s="23">
        <v>3</v>
      </c>
      <c r="D2948" s="23" t="s">
        <v>44</v>
      </c>
      <c r="E2948" s="23">
        <v>1.9661671363285357E-3</v>
      </c>
      <c r="F2948" s="23">
        <v>3.2645211634892805E-2</v>
      </c>
      <c r="G2948" s="23">
        <v>0.34107652202092215</v>
      </c>
      <c r="H2948" s="23">
        <v>1.45282903400927</v>
      </c>
      <c r="I2948" s="23">
        <v>0.11060941957428733</v>
      </c>
      <c r="J2948" s="23">
        <v>172.68999999999983</v>
      </c>
      <c r="K2948" s="23">
        <v>84.44371474583339</v>
      </c>
    </row>
    <row r="2949" spans="1:11" x14ac:dyDescent="0.2">
      <c r="A2949" s="103" t="str">
        <f t="shared" si="115"/>
        <v>2021_2_3_f4_3</v>
      </c>
      <c r="B2949" s="23" t="s">
        <v>736</v>
      </c>
      <c r="C2949" s="23">
        <v>3</v>
      </c>
      <c r="D2949" s="23" t="s">
        <v>100</v>
      </c>
      <c r="E2949" s="23">
        <v>4.2426718028349603E-2</v>
      </c>
      <c r="F2949" s="23">
        <v>2.5639950619419966E-3</v>
      </c>
      <c r="G2949" s="23">
        <v>0.53919787700316413</v>
      </c>
      <c r="H2949" s="23">
        <v>1.7276957262370913</v>
      </c>
      <c r="I2949" s="23">
        <v>0.21048220127573206</v>
      </c>
      <c r="J2949" s="23">
        <v>162.46999999999986</v>
      </c>
      <c r="K2949" s="23">
        <v>81.718603671683283</v>
      </c>
    </row>
    <row r="2950" spans="1:11" x14ac:dyDescent="0.2">
      <c r="A2950" s="103" t="str">
        <f t="shared" si="115"/>
        <v>2021_2_3_f4_4</v>
      </c>
      <c r="B2950" s="23" t="s">
        <v>736</v>
      </c>
      <c r="C2950" s="23">
        <v>3</v>
      </c>
      <c r="D2950" s="23" t="s">
        <v>102</v>
      </c>
      <c r="E2950" s="23">
        <v>2.5086530248449514E-2</v>
      </c>
      <c r="F2950" s="23">
        <v>0.67528075908938967</v>
      </c>
      <c r="G2950" s="23">
        <v>1.0122741114866112</v>
      </c>
      <c r="H2950" s="23">
        <v>0.1472180339436254</v>
      </c>
      <c r="I2950" s="23">
        <v>2.5624837523675122E-2</v>
      </c>
      <c r="J2950" s="23">
        <v>157.10999999999996</v>
      </c>
      <c r="K2950" s="23">
        <v>-27.949642345983449</v>
      </c>
    </row>
    <row r="2951" spans="1:11" x14ac:dyDescent="0.2">
      <c r="A2951" s="103" t="str">
        <f t="shared" si="115"/>
        <v>2021_2_3_f60_1</v>
      </c>
      <c r="B2951" s="23" t="s">
        <v>736</v>
      </c>
      <c r="C2951" s="23">
        <v>3</v>
      </c>
      <c r="D2951" s="23" t="s">
        <v>109</v>
      </c>
      <c r="E2951" s="23">
        <v>0</v>
      </c>
      <c r="F2951" s="23">
        <v>0.36082998961871965</v>
      </c>
      <c r="G2951" s="23">
        <v>2.0714591704518956</v>
      </c>
      <c r="H2951" s="23">
        <v>0.29512242874831807</v>
      </c>
      <c r="I2951" s="23">
        <v>0</v>
      </c>
      <c r="J2951" s="23">
        <v>168.46999999999983</v>
      </c>
      <c r="K2951" s="23">
        <v>-2.4091545676410102</v>
      </c>
    </row>
    <row r="2952" spans="1:11" x14ac:dyDescent="0.2">
      <c r="A2952" s="103" t="str">
        <f t="shared" si="115"/>
        <v>2021_2_3_f61_1</v>
      </c>
      <c r="B2952" s="23" t="s">
        <v>736</v>
      </c>
      <c r="C2952" s="23">
        <v>3</v>
      </c>
      <c r="D2952" s="23" t="s">
        <v>110</v>
      </c>
      <c r="E2952" s="23">
        <v>5.6430163033386549E-2</v>
      </c>
      <c r="F2952" s="23">
        <v>1.3020574144910295</v>
      </c>
      <c r="G2952" s="23">
        <v>0.55501819734838609</v>
      </c>
      <c r="H2952" s="23">
        <v>2.5624837523675122E-2</v>
      </c>
      <c r="I2952" s="23">
        <v>0</v>
      </c>
      <c r="J2952" s="23">
        <v>161.71999999999994</v>
      </c>
      <c r="K2952" s="23">
        <v>-71.645143145730032</v>
      </c>
    </row>
    <row r="2953" spans="1:11" x14ac:dyDescent="0.2">
      <c r="A2953" s="103" t="str">
        <f t="shared" si="115"/>
        <v>2021_2_3_f61_2</v>
      </c>
      <c r="B2953" s="23" t="s">
        <v>736</v>
      </c>
      <c r="C2953" s="23">
        <v>3</v>
      </c>
      <c r="D2953" s="23" t="s">
        <v>111</v>
      </c>
      <c r="E2953" s="23">
        <v>0.29927396293682917</v>
      </c>
      <c r="F2953" s="23">
        <v>1.1372820960374335</v>
      </c>
      <c r="G2953" s="23">
        <v>0.49414453893861154</v>
      </c>
      <c r="H2953" s="23">
        <v>2.7277639543952167E-2</v>
      </c>
      <c r="I2953" s="23">
        <v>0</v>
      </c>
      <c r="J2953" s="23">
        <v>162.17999999999986</v>
      </c>
      <c r="K2953" s="23">
        <v>-87.26105069412516</v>
      </c>
    </row>
    <row r="2954" spans="1:11" x14ac:dyDescent="0.2">
      <c r="A2954" s="103" t="str">
        <f t="shared" si="115"/>
        <v>2021_2_3_f9_1</v>
      </c>
      <c r="B2954" s="23" t="s">
        <v>736</v>
      </c>
      <c r="C2954" s="23">
        <v>3</v>
      </c>
      <c r="D2954" s="23" t="s">
        <v>4</v>
      </c>
      <c r="E2954" s="23">
        <v>0</v>
      </c>
      <c r="F2954" s="23">
        <v>2.5290143772735148E-2</v>
      </c>
      <c r="G2954" s="23">
        <v>0.3010808938160402</v>
      </c>
      <c r="H2954" s="23">
        <v>1.4450008661008122</v>
      </c>
      <c r="I2954" s="23">
        <v>0.11981292222414691</v>
      </c>
      <c r="J2954" s="23">
        <v>164.77999999999983</v>
      </c>
      <c r="K2954" s="23">
        <v>87.740581673430825</v>
      </c>
    </row>
    <row r="2955" spans="1:11" x14ac:dyDescent="0.2">
      <c r="A2955" s="103" t="str">
        <f t="shared" si="115"/>
        <v>2021_2_3_f9_2</v>
      </c>
      <c r="B2955" s="23" t="s">
        <v>736</v>
      </c>
      <c r="C2955" s="23">
        <v>3</v>
      </c>
      <c r="D2955" s="23" t="s">
        <v>5</v>
      </c>
      <c r="E2955" s="23">
        <v>1.9661671363285357E-3</v>
      </c>
      <c r="F2955" s="23">
        <v>6.8502600384369575E-2</v>
      </c>
      <c r="G2955" s="23">
        <v>0.73917826245328455</v>
      </c>
      <c r="H2955" s="23">
        <v>1.0855603010147818</v>
      </c>
      <c r="I2955" s="23">
        <v>1.6638225654955947E-2</v>
      </c>
      <c r="J2955" s="23">
        <v>169.61999999999995</v>
      </c>
      <c r="K2955" s="23">
        <v>54.732549605348069</v>
      </c>
    </row>
    <row r="2956" spans="1:11" x14ac:dyDescent="0.2">
      <c r="A2956" s="103" t="str">
        <f t="shared" si="115"/>
        <v>2021_2_3_f9_3</v>
      </c>
      <c r="B2956" s="23" t="s">
        <v>736</v>
      </c>
      <c r="C2956" s="23">
        <v>3</v>
      </c>
      <c r="D2956" s="23" t="s">
        <v>6</v>
      </c>
      <c r="E2956" s="23">
        <v>4.2426718028349603E-2</v>
      </c>
      <c r="F2956" s="23">
        <v>2.3932222450047166E-2</v>
      </c>
      <c r="G2956" s="23">
        <v>1.0252591773704227</v>
      </c>
      <c r="H2956" s="23">
        <v>1.347916228616729</v>
      </c>
      <c r="I2956" s="23">
        <v>0.12354711792822552</v>
      </c>
      <c r="J2956" s="23">
        <v>163.69999999999996</v>
      </c>
      <c r="K2956" s="23">
        <v>57.985859076779619</v>
      </c>
    </row>
    <row r="2957" spans="1:11" x14ac:dyDescent="0.2">
      <c r="A2957" s="103" t="str">
        <f t="shared" si="115"/>
        <v>2021_2_3_f9_4</v>
      </c>
      <c r="B2957" s="23" t="s">
        <v>736</v>
      </c>
      <c r="C2957" s="23">
        <v>3</v>
      </c>
      <c r="D2957" s="23" t="s">
        <v>7</v>
      </c>
      <c r="E2957" s="23">
        <v>6.1295354105544625E-2</v>
      </c>
      <c r="F2957" s="23">
        <v>0.78742358970549953</v>
      </c>
      <c r="G2957" s="23">
        <v>0.83432614104801817</v>
      </c>
      <c r="H2957" s="23">
        <v>0.18011995394956737</v>
      </c>
      <c r="I2957" s="23">
        <v>2.5624837523675122E-2</v>
      </c>
      <c r="J2957" s="23">
        <v>157.56999999999991</v>
      </c>
      <c r="K2957" s="23">
        <v>-35.930130578499231</v>
      </c>
    </row>
    <row r="2958" spans="1:11" x14ac:dyDescent="0.2">
      <c r="A2958" s="103" t="str">
        <f t="shared" si="115"/>
        <v>2021_2_3_InEI</v>
      </c>
      <c r="B2958" s="23" t="s">
        <v>736</v>
      </c>
      <c r="C2958" s="23">
        <v>3</v>
      </c>
      <c r="D2958" s="23" t="s">
        <v>107</v>
      </c>
      <c r="E2958" s="23">
        <v>2.5193754181144501E-5</v>
      </c>
      <c r="F2958" s="23">
        <v>1.6929392221022388E-3</v>
      </c>
      <c r="G2958" s="23">
        <v>1.6055533846560381E-2</v>
      </c>
      <c r="H2958" s="23">
        <v>4.055157956204631E-2</v>
      </c>
      <c r="I2958" s="23">
        <v>2.3603580486012839E-3</v>
      </c>
      <c r="J2958" s="23">
        <v>167.35025742176677</v>
      </c>
      <c r="K2958" s="23">
        <v>71.728656796176608</v>
      </c>
    </row>
    <row r="2959" spans="1:11" x14ac:dyDescent="0.2">
      <c r="A2959" s="103" t="str">
        <f t="shared" si="115"/>
        <v>2021_2_3_InIN</v>
      </c>
      <c r="B2959" s="23" t="s">
        <v>736</v>
      </c>
      <c r="C2959" s="23">
        <v>3</v>
      </c>
      <c r="D2959" s="23" t="s">
        <v>113</v>
      </c>
      <c r="E2959" s="23">
        <v>2.8985813912062088E-3</v>
      </c>
      <c r="F2959" s="23">
        <v>2.2694334632738275E-2</v>
      </c>
      <c r="G2959" s="23">
        <v>4.8151505744198297E-2</v>
      </c>
      <c r="H2959" s="23">
        <v>3.8310144758559497E-2</v>
      </c>
      <c r="I2959" s="23">
        <v>3.3414068631220681E-3</v>
      </c>
      <c r="J2959" s="23">
        <v>161.42315134377779</v>
      </c>
      <c r="K2959" s="23">
        <v>14.299858638835353</v>
      </c>
    </row>
    <row r="2960" spans="1:11" x14ac:dyDescent="0.2">
      <c r="A2960" s="103" t="str">
        <f t="shared" si="115"/>
        <v>2021_2_3_lagE</v>
      </c>
      <c r="B2960" s="23" t="s">
        <v>736</v>
      </c>
      <c r="C2960" s="23">
        <v>3</v>
      </c>
      <c r="D2960" s="23" t="s">
        <v>226</v>
      </c>
      <c r="E2960" s="23">
        <v>5.3309295210407634E-5</v>
      </c>
      <c r="F2960" s="23">
        <v>6.6676022528005911E-4</v>
      </c>
      <c r="G2960" s="23">
        <v>6.9883085454929593E-3</v>
      </c>
      <c r="H2960" s="23">
        <v>4.2721158342135676E-2</v>
      </c>
      <c r="I2960" s="23">
        <v>1.0733980639438579E-2</v>
      </c>
      <c r="J2960" s="23">
        <v>169.99336218060483</v>
      </c>
      <c r="K2960" s="23">
        <v>103.68229929616875</v>
      </c>
    </row>
    <row r="2961" spans="1:11" x14ac:dyDescent="0.2">
      <c r="A2961" s="103" t="str">
        <f t="shared" si="115"/>
        <v>2021_2_3_lagI</v>
      </c>
      <c r="B2961" s="23" t="s">
        <v>736</v>
      </c>
      <c r="C2961" s="23">
        <v>3</v>
      </c>
      <c r="D2961" s="23" t="s">
        <v>227</v>
      </c>
      <c r="E2961" s="23">
        <v>2.1153830730268794E-3</v>
      </c>
      <c r="F2961" s="23">
        <v>1.9529369835787697E-2</v>
      </c>
      <c r="G2961" s="23">
        <v>4.1296756848292523E-2</v>
      </c>
      <c r="H2961" s="23">
        <v>4.5863323389530128E-2</v>
      </c>
      <c r="I2961" s="23">
        <v>4.9174122469086007E-3</v>
      </c>
      <c r="J2961" s="23">
        <v>160.6468834345786</v>
      </c>
      <c r="K2961" s="23">
        <v>28.084225554095919</v>
      </c>
    </row>
    <row r="2962" spans="1:11" x14ac:dyDescent="0.2">
      <c r="A2962" s="103" t="str">
        <f t="shared" si="115"/>
        <v>2021_2_4_f12_3</v>
      </c>
      <c r="B2962" s="23" t="s">
        <v>736</v>
      </c>
      <c r="C2962" s="23">
        <v>4</v>
      </c>
      <c r="D2962" s="23" t="s">
        <v>3</v>
      </c>
      <c r="E2962" s="23">
        <v>8.6327754742392148E-4</v>
      </c>
      <c r="F2962" s="23">
        <v>0.11621282721044603</v>
      </c>
      <c r="G2962" s="23">
        <v>0.66317739537398945</v>
      </c>
      <c r="H2962" s="23">
        <v>0.11399231117948833</v>
      </c>
      <c r="I2962" s="23">
        <v>0</v>
      </c>
      <c r="J2962" s="23">
        <v>43.169999999999959</v>
      </c>
      <c r="K2962" s="23">
        <v>-0.44138547543403583</v>
      </c>
    </row>
    <row r="2963" spans="1:11" x14ac:dyDescent="0.2">
      <c r="A2963" s="103" t="str">
        <f t="shared" si="115"/>
        <v>2021_2_4_f4_1</v>
      </c>
      <c r="B2963" s="23" t="s">
        <v>736</v>
      </c>
      <c r="C2963" s="23">
        <v>4</v>
      </c>
      <c r="D2963" s="23" t="s">
        <v>43</v>
      </c>
      <c r="E2963" s="23">
        <v>8.051273168196778E-4</v>
      </c>
      <c r="F2963" s="23">
        <v>0</v>
      </c>
      <c r="G2963" s="23">
        <v>7.4608002771522616E-2</v>
      </c>
      <c r="H2963" s="23">
        <v>0.46737675385414812</v>
      </c>
      <c r="I2963" s="23">
        <v>0.15822899705525717</v>
      </c>
      <c r="J2963" s="23">
        <v>44.21999999999997</v>
      </c>
      <c r="K2963" s="23">
        <v>111.58394082306273</v>
      </c>
    </row>
    <row r="2964" spans="1:11" x14ac:dyDescent="0.2">
      <c r="A2964" s="103" t="str">
        <f t="shared" si="115"/>
        <v>2021_2_4_f4_2</v>
      </c>
      <c r="B2964" s="23" t="s">
        <v>736</v>
      </c>
      <c r="C2964" s="23">
        <v>4</v>
      </c>
      <c r="D2964" s="23" t="s">
        <v>44</v>
      </c>
      <c r="E2964" s="23">
        <v>6.5005995283276227E-4</v>
      </c>
      <c r="F2964" s="23">
        <v>6.5005995283276227E-4</v>
      </c>
      <c r="G2964" s="23">
        <v>0.13689707025951631</v>
      </c>
      <c r="H2964" s="23">
        <v>0.505120241320694</v>
      </c>
      <c r="I2964" s="23">
        <v>1.7551618726484582E-2</v>
      </c>
      <c r="J2964" s="23">
        <v>44.26999999999996</v>
      </c>
      <c r="K2964" s="23">
        <v>81.449312650092892</v>
      </c>
    </row>
    <row r="2965" spans="1:11" x14ac:dyDescent="0.2">
      <c r="A2965" s="103" t="str">
        <f t="shared" si="115"/>
        <v>2021_2_4_f4_3</v>
      </c>
      <c r="B2965" s="23" t="s">
        <v>736</v>
      </c>
      <c r="C2965" s="23">
        <v>4</v>
      </c>
      <c r="D2965" s="23" t="s">
        <v>100</v>
      </c>
      <c r="E2965" s="23">
        <v>0</v>
      </c>
      <c r="F2965" s="23">
        <v>8.6327754742392148E-4</v>
      </c>
      <c r="G2965" s="23">
        <v>0.10116814878495105</v>
      </c>
      <c r="H2965" s="23">
        <v>0.56579128548646618</v>
      </c>
      <c r="I2965" s="23">
        <v>0.16373312373031815</v>
      </c>
      <c r="J2965" s="23">
        <v>41.169999999999973</v>
      </c>
      <c r="K2965" s="23">
        <v>107.3162158510188</v>
      </c>
    </row>
    <row r="2966" spans="1:11" x14ac:dyDescent="0.2">
      <c r="A2966" s="103" t="str">
        <f t="shared" si="115"/>
        <v>2021_2_4_f4_4</v>
      </c>
      <c r="B2966" s="23" t="s">
        <v>736</v>
      </c>
      <c r="C2966" s="23">
        <v>4</v>
      </c>
      <c r="D2966" s="23" t="s">
        <v>102</v>
      </c>
      <c r="E2966" s="23">
        <v>1.0769859249080849E-3</v>
      </c>
      <c r="F2966" s="23">
        <v>0.32838786348274956</v>
      </c>
      <c r="G2966" s="23">
        <v>0.64292550228395262</v>
      </c>
      <c r="H2966" s="23">
        <v>0.16537304564192071</v>
      </c>
      <c r="I2966" s="23">
        <v>0</v>
      </c>
      <c r="J2966" s="23">
        <v>36.969999999999985</v>
      </c>
      <c r="K2966" s="23">
        <v>-14.516971637313663</v>
      </c>
    </row>
    <row r="2967" spans="1:11" x14ac:dyDescent="0.2">
      <c r="A2967" s="103" t="str">
        <f t="shared" si="115"/>
        <v>2021_2_4_f60_1</v>
      </c>
      <c r="B2967" s="23" t="s">
        <v>736</v>
      </c>
      <c r="C2967" s="23">
        <v>4</v>
      </c>
      <c r="D2967" s="23" t="s">
        <v>109</v>
      </c>
      <c r="E2967" s="23">
        <v>0</v>
      </c>
      <c r="F2967" s="23">
        <v>0.12532008037972858</v>
      </c>
      <c r="G2967" s="23">
        <v>0.66479843289308238</v>
      </c>
      <c r="H2967" s="23">
        <v>0.10412729803853685</v>
      </c>
      <c r="I2967" s="23">
        <v>0</v>
      </c>
      <c r="J2967" s="23">
        <v>43.169999999999973</v>
      </c>
      <c r="K2967" s="23">
        <v>-2.3699056873539086</v>
      </c>
    </row>
    <row r="2968" spans="1:11" x14ac:dyDescent="0.2">
      <c r="A2968" s="103" t="str">
        <f t="shared" si="115"/>
        <v>2021_2_4_f61_1</v>
      </c>
      <c r="B2968" s="23" t="s">
        <v>736</v>
      </c>
      <c r="C2968" s="23">
        <v>4</v>
      </c>
      <c r="D2968" s="23" t="s">
        <v>110</v>
      </c>
      <c r="E2968" s="23">
        <v>2.1242618932669814E-2</v>
      </c>
      <c r="F2968" s="23">
        <v>0.66281260444906553</v>
      </c>
      <c r="G2968" s="23">
        <v>0.52495636350131825</v>
      </c>
      <c r="H2968" s="23">
        <v>0</v>
      </c>
      <c r="I2968" s="23">
        <v>0</v>
      </c>
      <c r="J2968" s="23">
        <v>41.119999999999969</v>
      </c>
      <c r="K2968" s="23">
        <v>-58.336731423123069</v>
      </c>
    </row>
    <row r="2969" spans="1:11" x14ac:dyDescent="0.2">
      <c r="A2969" s="103" t="str">
        <f t="shared" si="115"/>
        <v>2021_2_4_f61_2</v>
      </c>
      <c r="B2969" s="23" t="s">
        <v>736</v>
      </c>
      <c r="C2969" s="23">
        <v>4</v>
      </c>
      <c r="D2969" s="23" t="s">
        <v>111</v>
      </c>
      <c r="E2969" s="23">
        <v>8.0532550971144201E-2</v>
      </c>
      <c r="F2969" s="23">
        <v>0.77595183273294421</v>
      </c>
      <c r="G2969" s="23">
        <v>0.35360418910387326</v>
      </c>
      <c r="H2969" s="23">
        <v>1.0769859249080849E-3</v>
      </c>
      <c r="I2969" s="23">
        <v>0</v>
      </c>
      <c r="J2969" s="23">
        <v>41.219999999999978</v>
      </c>
      <c r="K2969" s="23">
        <v>-77.275971232992418</v>
      </c>
    </row>
    <row r="2970" spans="1:11" x14ac:dyDescent="0.2">
      <c r="A2970" s="103" t="str">
        <f t="shared" si="115"/>
        <v>2021_2_4_f9_1</v>
      </c>
      <c r="B2970" s="23" t="s">
        <v>736</v>
      </c>
      <c r="C2970" s="23">
        <v>4</v>
      </c>
      <c r="D2970" s="23" t="s">
        <v>4</v>
      </c>
      <c r="E2970" s="23">
        <v>0</v>
      </c>
      <c r="F2970" s="23">
        <v>8.051273168196778E-4</v>
      </c>
      <c r="G2970" s="23">
        <v>0.20670431318205437</v>
      </c>
      <c r="H2970" s="23">
        <v>0.45589987874588567</v>
      </c>
      <c r="I2970" s="23">
        <v>3.4389052485709337E-2</v>
      </c>
      <c r="J2970" s="23">
        <v>44.019999999999975</v>
      </c>
      <c r="K2970" s="23">
        <v>75.075104446193137</v>
      </c>
    </row>
    <row r="2971" spans="1:11" x14ac:dyDescent="0.2">
      <c r="A2971" s="103" t="str">
        <f t="shared" si="115"/>
        <v>2021_2_4_f9_2</v>
      </c>
      <c r="B2971" s="23" t="s">
        <v>736</v>
      </c>
      <c r="C2971" s="23">
        <v>4</v>
      </c>
      <c r="D2971" s="23" t="s">
        <v>5</v>
      </c>
      <c r="E2971" s="23">
        <v>6.5005995283276227E-4</v>
      </c>
      <c r="F2971" s="23">
        <v>6.5005995283276227E-4</v>
      </c>
      <c r="G2971" s="23">
        <v>0.24048951928681495</v>
      </c>
      <c r="H2971" s="23">
        <v>0.39525079873616414</v>
      </c>
      <c r="I2971" s="23">
        <v>2.3178552330882944E-2</v>
      </c>
      <c r="J2971" s="23">
        <v>44.219999999999956</v>
      </c>
      <c r="K2971" s="23">
        <v>66.5927109074226</v>
      </c>
    </row>
    <row r="2972" spans="1:11" x14ac:dyDescent="0.2">
      <c r="A2972" s="103" t="str">
        <f t="shared" si="115"/>
        <v>2021_2_4_f9_3</v>
      </c>
      <c r="B2972" s="23" t="s">
        <v>736</v>
      </c>
      <c r="C2972" s="23">
        <v>4</v>
      </c>
      <c r="D2972" s="23" t="s">
        <v>6</v>
      </c>
      <c r="E2972" s="23">
        <v>0</v>
      </c>
      <c r="F2972" s="23">
        <v>8.6327754742392148E-4</v>
      </c>
      <c r="G2972" s="23">
        <v>0.34218725570592329</v>
      </c>
      <c r="H2972" s="23">
        <v>0.42803619905660678</v>
      </c>
      <c r="I2972" s="23">
        <v>6.1332380786629122E-2</v>
      </c>
      <c r="J2972" s="23">
        <v>41.219999999999978</v>
      </c>
      <c r="K2972" s="23">
        <v>66.052986342066973</v>
      </c>
    </row>
    <row r="2973" spans="1:11" x14ac:dyDescent="0.2">
      <c r="A2973" s="103" t="str">
        <f t="shared" si="115"/>
        <v>2021_2_4_f9_4</v>
      </c>
      <c r="B2973" s="23" t="s">
        <v>736</v>
      </c>
      <c r="C2973" s="23">
        <v>4</v>
      </c>
      <c r="D2973" s="23" t="s">
        <v>7</v>
      </c>
      <c r="E2973" s="23">
        <v>2.1539718498161695E-2</v>
      </c>
      <c r="F2973" s="23">
        <v>0.41596000297099545</v>
      </c>
      <c r="G2973" s="23">
        <v>0.6916477884651091</v>
      </c>
      <c r="H2973" s="23">
        <v>1.0769859249080848E-2</v>
      </c>
      <c r="I2973" s="23">
        <v>0</v>
      </c>
      <c r="J2973" s="23">
        <v>37.069999999999979</v>
      </c>
      <c r="K2973" s="23">
        <v>-39.324743427620959</v>
      </c>
    </row>
    <row r="2974" spans="1:11" x14ac:dyDescent="0.2">
      <c r="A2974" s="103" t="str">
        <f t="shared" si="115"/>
        <v>2021_2_4_InEI</v>
      </c>
      <c r="B2974" s="23" t="s">
        <v>736</v>
      </c>
      <c r="C2974" s="23">
        <v>4</v>
      </c>
      <c r="D2974" s="23" t="s">
        <v>107</v>
      </c>
      <c r="E2974" s="23">
        <v>1.0202995275307622E-5</v>
      </c>
      <c r="F2974" s="23">
        <v>2.2672174995990865E-5</v>
      </c>
      <c r="G2974" s="23">
        <v>7.1645097450562462E-3</v>
      </c>
      <c r="H2974" s="23">
        <v>1.3817995648281426E-2</v>
      </c>
      <c r="I2974" s="23">
        <v>1.0482809387801087E-3</v>
      </c>
      <c r="J2974" s="23">
        <v>44.108123154454837</v>
      </c>
      <c r="K2974" s="23">
        <v>71.934929560882068</v>
      </c>
    </row>
    <row r="2975" spans="1:11" x14ac:dyDescent="0.2">
      <c r="A2975" s="103" t="str">
        <f t="shared" si="115"/>
        <v>2021_2_4_InIN</v>
      </c>
      <c r="B2975" s="23" t="s">
        <v>736</v>
      </c>
      <c r="C2975" s="23">
        <v>4</v>
      </c>
      <c r="D2975" s="23" t="s">
        <v>113</v>
      </c>
      <c r="E2975" s="23">
        <v>8.883236572104022E-4</v>
      </c>
      <c r="F2975" s="23">
        <v>1.8072921927969866E-2</v>
      </c>
      <c r="G2975" s="23">
        <v>4.2236970571456998E-2</v>
      </c>
      <c r="H2975" s="23">
        <v>1.5108057564216956E-2</v>
      </c>
      <c r="I2975" s="23">
        <v>2.3242986814302003E-3</v>
      </c>
      <c r="J2975" s="23">
        <v>39.728608586142869</v>
      </c>
      <c r="K2975" s="23">
        <v>-0.11816563516535647</v>
      </c>
    </row>
    <row r="2976" spans="1:11" x14ac:dyDescent="0.2">
      <c r="A2976" s="103" t="str">
        <f t="shared" si="115"/>
        <v>2021_2_4_lagE</v>
      </c>
      <c r="B2976" s="23" t="s">
        <v>736</v>
      </c>
      <c r="C2976" s="23">
        <v>4</v>
      </c>
      <c r="D2976" s="23" t="s">
        <v>226</v>
      </c>
      <c r="E2976" s="23">
        <v>2.2672174995990865E-5</v>
      </c>
      <c r="F2976" s="23">
        <v>1.0202995275307622E-5</v>
      </c>
      <c r="G2976" s="23">
        <v>3.4498289035003833E-3</v>
      </c>
      <c r="H2976" s="23">
        <v>1.5820942081672177E-2</v>
      </c>
      <c r="I2976" s="23">
        <v>2.8200950611032621E-3</v>
      </c>
      <c r="J2976" s="23">
        <v>44.242030788613683</v>
      </c>
      <c r="K2976" s="23">
        <v>96.753910873814704</v>
      </c>
    </row>
    <row r="2977" spans="1:11" x14ac:dyDescent="0.2">
      <c r="A2977" s="103" t="str">
        <f t="shared" si="115"/>
        <v>2021_2_4_lagI</v>
      </c>
      <c r="B2977" s="23" t="s">
        <v>736</v>
      </c>
      <c r="C2977" s="23">
        <v>4</v>
      </c>
      <c r="D2977" s="23" t="s">
        <v>227</v>
      </c>
      <c r="E2977" s="23">
        <v>4.4416182860520111E-5</v>
      </c>
      <c r="F2977" s="23">
        <v>1.3631466599396336E-2</v>
      </c>
      <c r="G2977" s="23">
        <v>3.3022135723522666E-2</v>
      </c>
      <c r="H2977" s="23">
        <v>2.507464954925364E-2</v>
      </c>
      <c r="I2977" s="23">
        <v>6.7448055588664744E-3</v>
      </c>
      <c r="J2977" s="23">
        <v>39.658508885726555</v>
      </c>
      <c r="K2977" s="23">
        <v>31.641315694945117</v>
      </c>
    </row>
    <row r="2978" spans="1:11" x14ac:dyDescent="0.2">
      <c r="A2978" s="103" t="str">
        <f t="shared" si="115"/>
        <v>2021_2_5_f12_3</v>
      </c>
      <c r="B2978" s="23" t="s">
        <v>736</v>
      </c>
      <c r="C2978" s="23">
        <v>5</v>
      </c>
      <c r="D2978" s="23" t="s">
        <v>3</v>
      </c>
      <c r="E2978" s="23">
        <v>1.9076415273597908E-2</v>
      </c>
      <c r="F2978" s="23">
        <v>0.63679834914775113</v>
      </c>
      <c r="G2978" s="23">
        <v>3.1936173609871448</v>
      </c>
      <c r="H2978" s="23">
        <v>0.76689123499872924</v>
      </c>
      <c r="I2978" s="23">
        <v>0</v>
      </c>
      <c r="J2978" s="23">
        <v>220.00999999999985</v>
      </c>
      <c r="K2978" s="23">
        <v>1.9916035590179404</v>
      </c>
    </row>
    <row r="2979" spans="1:11" x14ac:dyDescent="0.2">
      <c r="A2979" s="103" t="str">
        <f t="shared" si="115"/>
        <v>2021_2_5_f4_1</v>
      </c>
      <c r="B2979" s="23" t="s">
        <v>736</v>
      </c>
      <c r="C2979" s="23">
        <v>5</v>
      </c>
      <c r="D2979" s="23" t="s">
        <v>43</v>
      </c>
      <c r="E2979" s="23">
        <v>1.9632773254806861E-3</v>
      </c>
      <c r="F2979" s="23">
        <v>0</v>
      </c>
      <c r="G2979" s="23">
        <v>0.14053282522085572</v>
      </c>
      <c r="H2979" s="23">
        <v>1.2770112593105818</v>
      </c>
      <c r="I2979" s="23">
        <v>0.76568300710202619</v>
      </c>
      <c r="J2979" s="23">
        <v>221.20999999999984</v>
      </c>
      <c r="K2979" s="23">
        <v>128.33896573504268</v>
      </c>
    </row>
    <row r="2980" spans="1:11" x14ac:dyDescent="0.2">
      <c r="A2980" s="103" t="str">
        <f t="shared" si="115"/>
        <v>2021_2_5_f4_2</v>
      </c>
      <c r="B2980" s="23" t="s">
        <v>736</v>
      </c>
      <c r="C2980" s="23">
        <v>5</v>
      </c>
      <c r="D2980" s="23" t="s">
        <v>44</v>
      </c>
      <c r="E2980" s="23">
        <v>2.0464906897350735E-3</v>
      </c>
      <c r="F2980" s="23">
        <v>2.0464906897350735E-3</v>
      </c>
      <c r="G2980" s="23">
        <v>0.30287237994943295</v>
      </c>
      <c r="H2980" s="23">
        <v>2.063806415609454</v>
      </c>
      <c r="I2980" s="23">
        <v>0.36714207816474353</v>
      </c>
      <c r="J2980" s="23">
        <v>228.4099999999998</v>
      </c>
      <c r="K2980" s="23">
        <v>101.97366490059272</v>
      </c>
    </row>
    <row r="2981" spans="1:11" x14ac:dyDescent="0.2">
      <c r="A2981" s="103" t="str">
        <f t="shared" si="115"/>
        <v>2021_2_5_f4_3</v>
      </c>
      <c r="B2981" s="23" t="s">
        <v>736</v>
      </c>
      <c r="C2981" s="23">
        <v>5</v>
      </c>
      <c r="D2981" s="23" t="s">
        <v>100</v>
      </c>
      <c r="E2981" s="23">
        <v>0</v>
      </c>
      <c r="F2981" s="23">
        <v>3.4973428001596175E-2</v>
      </c>
      <c r="G2981" s="23">
        <v>0.44876813384829856</v>
      </c>
      <c r="H2981" s="23">
        <v>3.021743487247051</v>
      </c>
      <c r="I2981" s="23">
        <v>0.99559429215004625</v>
      </c>
      <c r="J2981" s="23">
        <v>217.00999999999982</v>
      </c>
      <c r="K2981" s="23">
        <v>110.5947766334294</v>
      </c>
    </row>
    <row r="2982" spans="1:11" x14ac:dyDescent="0.2">
      <c r="A2982" s="103" t="str">
        <f t="shared" si="115"/>
        <v>2021_2_5_f4_4</v>
      </c>
      <c r="B2982" s="23" t="s">
        <v>736</v>
      </c>
      <c r="C2982" s="23">
        <v>5</v>
      </c>
      <c r="D2982" s="23" t="s">
        <v>102</v>
      </c>
      <c r="E2982" s="23">
        <v>1.7336688082593681E-2</v>
      </c>
      <c r="F2982" s="23">
        <v>2.4336346418093351</v>
      </c>
      <c r="G2982" s="23">
        <v>4.0621099639766785</v>
      </c>
      <c r="H2982" s="23">
        <v>1.0398809744865742</v>
      </c>
      <c r="I2982" s="23">
        <v>2.1692910461618455E-2</v>
      </c>
      <c r="J2982" s="23">
        <v>205.20999999999987</v>
      </c>
      <c r="K2982" s="23">
        <v>-18.285204934979777</v>
      </c>
    </row>
    <row r="2983" spans="1:11" x14ac:dyDescent="0.2">
      <c r="A2983" s="103" t="str">
        <f t="shared" si="115"/>
        <v>2021_2_5_f60_1</v>
      </c>
      <c r="B2983" s="23" t="s">
        <v>736</v>
      </c>
      <c r="C2983" s="23">
        <v>5</v>
      </c>
      <c r="D2983" s="23" t="s">
        <v>109</v>
      </c>
      <c r="E2983" s="23">
        <v>0</v>
      </c>
      <c r="F2983" s="23">
        <v>0.4402645173259333</v>
      </c>
      <c r="G2983" s="23">
        <v>3.0308078685630004</v>
      </c>
      <c r="H2983" s="23">
        <v>1.1452183247383259</v>
      </c>
      <c r="I2983" s="23">
        <v>1.5897012727998257E-2</v>
      </c>
      <c r="J2983" s="23">
        <v>221.00999999999982</v>
      </c>
      <c r="K2983" s="23">
        <v>15.904964929502826</v>
      </c>
    </row>
    <row r="2984" spans="1:11" x14ac:dyDescent="0.2">
      <c r="A2984" s="103" t="str">
        <f t="shared" si="115"/>
        <v>2021_2_5_f61_1</v>
      </c>
      <c r="B2984" s="23" t="s">
        <v>736</v>
      </c>
      <c r="C2984" s="23">
        <v>5</v>
      </c>
      <c r="D2984" s="23" t="s">
        <v>110</v>
      </c>
      <c r="E2984" s="23">
        <v>0.23807330931778517</v>
      </c>
      <c r="F2984" s="23">
        <v>4.0668180636535789</v>
      </c>
      <c r="G2984" s="23">
        <v>3.9859631596538803</v>
      </c>
      <c r="H2984" s="23">
        <v>4.3385820923236909E-2</v>
      </c>
      <c r="I2984" s="23">
        <v>0</v>
      </c>
      <c r="J2984" s="23">
        <v>213.80999999999983</v>
      </c>
      <c r="K2984" s="23">
        <v>-53.98907003504069</v>
      </c>
    </row>
    <row r="2985" spans="1:11" x14ac:dyDescent="0.2">
      <c r="A2985" s="103" t="str">
        <f t="shared" si="115"/>
        <v>2021_2_5_f61_2</v>
      </c>
      <c r="B2985" s="23" t="s">
        <v>736</v>
      </c>
      <c r="C2985" s="23">
        <v>5</v>
      </c>
      <c r="D2985" s="23" t="s">
        <v>111</v>
      </c>
      <c r="E2985" s="23">
        <v>0.78094756192669046</v>
      </c>
      <c r="F2985" s="23">
        <v>4.9721056931704224</v>
      </c>
      <c r="G2985" s="23">
        <v>2.5824757678166894</v>
      </c>
      <c r="H2985" s="23">
        <v>2.6031492553942139E-2</v>
      </c>
      <c r="I2985" s="23">
        <v>0</v>
      </c>
      <c r="J2985" s="23">
        <v>215.20999999999975</v>
      </c>
      <c r="K2985" s="23">
        <v>-77.831994547321727</v>
      </c>
    </row>
    <row r="2986" spans="1:11" x14ac:dyDescent="0.2">
      <c r="A2986" s="103" t="str">
        <f t="shared" si="115"/>
        <v>2021_2_5_f9_1</v>
      </c>
      <c r="B2986" s="23" t="s">
        <v>736</v>
      </c>
      <c r="C2986" s="23">
        <v>5</v>
      </c>
      <c r="D2986" s="23" t="s">
        <v>4</v>
      </c>
      <c r="E2986" s="23">
        <v>0</v>
      </c>
      <c r="F2986" s="23">
        <v>1.9632773254806861E-3</v>
      </c>
      <c r="G2986" s="23">
        <v>0.34718898319764413</v>
      </c>
      <c r="H2986" s="23">
        <v>1.539048674865753</v>
      </c>
      <c r="I2986" s="23">
        <v>0.28771591893296378</v>
      </c>
      <c r="J2986" s="23">
        <v>220.40999999999985</v>
      </c>
      <c r="K2986" s="23">
        <v>97.086303238576576</v>
      </c>
    </row>
    <row r="2987" spans="1:11" x14ac:dyDescent="0.2">
      <c r="A2987" s="103" t="str">
        <f t="shared" si="115"/>
        <v>2021_2_5_f9_2</v>
      </c>
      <c r="B2987" s="23" t="s">
        <v>736</v>
      </c>
      <c r="C2987" s="23">
        <v>5</v>
      </c>
      <c r="D2987" s="23" t="s">
        <v>5</v>
      </c>
      <c r="E2987" s="23">
        <v>2.0464906897350735E-3</v>
      </c>
      <c r="F2987" s="23">
        <v>2.0464906897350735E-3</v>
      </c>
      <c r="G2987" s="23">
        <v>0.77359790184980604</v>
      </c>
      <c r="H2987" s="23">
        <v>1.7837168130536665</v>
      </c>
      <c r="I2987" s="23">
        <v>0.13556291340398424</v>
      </c>
      <c r="J2987" s="23">
        <v>225.20999999999975</v>
      </c>
      <c r="K2987" s="23">
        <v>75.963125457650065</v>
      </c>
    </row>
    <row r="2988" spans="1:11" x14ac:dyDescent="0.2">
      <c r="A2988" s="103" t="str">
        <f t="shared" si="115"/>
        <v>2021_2_5_f9_3</v>
      </c>
      <c r="B2988" s="23" t="s">
        <v>736</v>
      </c>
      <c r="C2988" s="23">
        <v>5</v>
      </c>
      <c r="D2988" s="23" t="s">
        <v>6</v>
      </c>
      <c r="E2988" s="23">
        <v>0</v>
      </c>
      <c r="F2988" s="23">
        <v>5.087044072959445E-2</v>
      </c>
      <c r="G2988" s="23">
        <v>1.0599925079777512</v>
      </c>
      <c r="H2988" s="23">
        <v>2.8849353465990482</v>
      </c>
      <c r="I2988" s="23">
        <v>0.56191641490032351</v>
      </c>
      <c r="J2988" s="23">
        <v>218.20999999999981</v>
      </c>
      <c r="K2988" s="23">
        <v>86.839523474486811</v>
      </c>
    </row>
    <row r="2989" spans="1:11" x14ac:dyDescent="0.2">
      <c r="A2989" s="103" t="str">
        <f t="shared" si="115"/>
        <v>2021_2_5_f9_4</v>
      </c>
      <c r="B2989" s="23" t="s">
        <v>736</v>
      </c>
      <c r="C2989" s="23">
        <v>5</v>
      </c>
      <c r="D2989" s="23" t="s">
        <v>7</v>
      </c>
      <c r="E2989" s="23">
        <v>0.54317228061053968</v>
      </c>
      <c r="F2989" s="23">
        <v>2.4326906079399828</v>
      </c>
      <c r="G2989" s="23">
        <v>4.0220236194154566</v>
      </c>
      <c r="H2989" s="23">
        <v>0.76032142459241614</v>
      </c>
      <c r="I2989" s="23">
        <v>2.1692910461618455E-2</v>
      </c>
      <c r="J2989" s="23">
        <v>207.6099999999999</v>
      </c>
      <c r="K2989" s="23">
        <v>-34.901832021182535</v>
      </c>
    </row>
    <row r="2990" spans="1:11" x14ac:dyDescent="0.2">
      <c r="A2990" s="103" t="str">
        <f t="shared" si="115"/>
        <v>2021_2_5_InEI</v>
      </c>
      <c r="B2990" s="23" t="s">
        <v>736</v>
      </c>
      <c r="C2990" s="23">
        <v>5</v>
      </c>
      <c r="D2990" s="23" t="s">
        <v>107</v>
      </c>
      <c r="E2990" s="23">
        <v>2.3030802053896329E-5</v>
      </c>
      <c r="F2990" s="23">
        <v>4.5566619807465528E-5</v>
      </c>
      <c r="G2990" s="23">
        <v>1.3499390157379906E-2</v>
      </c>
      <c r="H2990" s="23">
        <v>3.937893039810593E-2</v>
      </c>
      <c r="I2990" s="23">
        <v>4.9314841200149458E-3</v>
      </c>
      <c r="J2990" s="23">
        <v>222.67679146588162</v>
      </c>
      <c r="K2990" s="23">
        <v>84.919881394688034</v>
      </c>
    </row>
    <row r="2991" spans="1:11" x14ac:dyDescent="0.2">
      <c r="A2991" s="103" t="str">
        <f t="shared" si="115"/>
        <v>2021_2_5_InIN</v>
      </c>
      <c r="B2991" s="23" t="s">
        <v>736</v>
      </c>
      <c r="C2991" s="23">
        <v>5</v>
      </c>
      <c r="D2991" s="23" t="s">
        <v>113</v>
      </c>
      <c r="E2991" s="23">
        <v>5.5669819059693468E-2</v>
      </c>
      <c r="F2991" s="23">
        <v>0.15241263941018804</v>
      </c>
      <c r="G2991" s="23">
        <v>0.36909040959115236</v>
      </c>
      <c r="H2991" s="23">
        <v>0.22308204893874811</v>
      </c>
      <c r="I2991" s="23">
        <v>3.4262944924908646E-2</v>
      </c>
      <c r="J2991" s="23">
        <v>212.46518955264679</v>
      </c>
      <c r="K2991" s="23">
        <v>3.337934696178404</v>
      </c>
    </row>
    <row r="2992" spans="1:11" x14ac:dyDescent="0.2">
      <c r="A2992" s="103" t="str">
        <f t="shared" si="115"/>
        <v>2021_2_5_lagE</v>
      </c>
      <c r="B2992" s="23" t="s">
        <v>736</v>
      </c>
      <c r="C2992" s="23">
        <v>5</v>
      </c>
      <c r="D2992" s="23" t="s">
        <v>226</v>
      </c>
      <c r="E2992" s="23">
        <v>4.5566619807465528E-5</v>
      </c>
      <c r="F2992" s="23">
        <v>2.3030802053896329E-5</v>
      </c>
      <c r="G2992" s="23">
        <v>5.2750720222449268E-3</v>
      </c>
      <c r="H2992" s="23">
        <v>3.9612649627363931E-2</v>
      </c>
      <c r="I2992" s="23">
        <v>1.3407775019038124E-2</v>
      </c>
      <c r="J2992" s="23">
        <v>225.35267922429705</v>
      </c>
      <c r="K2992" s="23">
        <v>113.62128832315052</v>
      </c>
    </row>
    <row r="2993" spans="1:11" x14ac:dyDescent="0.2">
      <c r="A2993" s="103" t="str">
        <f t="shared" si="115"/>
        <v>2021_2_5_lagI</v>
      </c>
      <c r="B2993" s="23" t="s">
        <v>736</v>
      </c>
      <c r="C2993" s="23">
        <v>5</v>
      </c>
      <c r="D2993" s="23" t="s">
        <v>227</v>
      </c>
      <c r="E2993" s="23">
        <v>4.6831945378252981E-4</v>
      </c>
      <c r="F2993" s="23">
        <v>0.19876084815373241</v>
      </c>
      <c r="G2993" s="23">
        <v>0.30813763413558509</v>
      </c>
      <c r="H2993" s="23">
        <v>0.23669861909969939</v>
      </c>
      <c r="I2993" s="23">
        <v>6.4975903494703641E-2</v>
      </c>
      <c r="J2993" s="23">
        <v>210.51757126481345</v>
      </c>
      <c r="K2993" s="23">
        <v>20.635897574764972</v>
      </c>
    </row>
    <row r="2994" spans="1:11" x14ac:dyDescent="0.2">
      <c r="A2994" s="103" t="str">
        <f t="shared" si="115"/>
        <v>2021_2_6_f12_3</v>
      </c>
      <c r="B2994" s="23" t="s">
        <v>736</v>
      </c>
      <c r="C2994" s="23">
        <v>6</v>
      </c>
      <c r="D2994" s="23" t="s">
        <v>3</v>
      </c>
      <c r="E2994" s="23">
        <v>9.1273943759129868E-4</v>
      </c>
      <c r="F2994" s="23">
        <v>0.15236328153178078</v>
      </c>
      <c r="G2994" s="23">
        <v>0.51302931803960461</v>
      </c>
      <c r="H2994" s="23">
        <v>3.3844800915928397E-2</v>
      </c>
      <c r="I2994" s="23">
        <v>0</v>
      </c>
      <c r="J2994" s="23">
        <v>79.899999999999949</v>
      </c>
      <c r="K2994" s="23">
        <v>-17.188307568422758</v>
      </c>
    </row>
    <row r="2995" spans="1:11" x14ac:dyDescent="0.2">
      <c r="A2995" s="103" t="str">
        <f t="shared" si="115"/>
        <v>2021_2_6_f4_1</v>
      </c>
      <c r="B2995" s="23" t="s">
        <v>736</v>
      </c>
      <c r="C2995" s="23">
        <v>6</v>
      </c>
      <c r="D2995" s="23" t="s">
        <v>43</v>
      </c>
      <c r="E2995" s="23">
        <v>1.2187770656504418E-3</v>
      </c>
      <c r="F2995" s="23">
        <v>0</v>
      </c>
      <c r="G2995" s="23">
        <v>6.184167677117617E-2</v>
      </c>
      <c r="H2995" s="23">
        <v>0.64519660488480801</v>
      </c>
      <c r="I2995" s="23">
        <v>0.2176629135631386</v>
      </c>
      <c r="J2995" s="23">
        <v>82.019999999999939</v>
      </c>
      <c r="K2995" s="23">
        <v>116.43391547322753</v>
      </c>
    </row>
    <row r="2996" spans="1:11" x14ac:dyDescent="0.2">
      <c r="A2996" s="103" t="str">
        <f t="shared" si="115"/>
        <v>2021_2_6_f4_2</v>
      </c>
      <c r="B2996" s="23" t="s">
        <v>736</v>
      </c>
      <c r="C2996" s="23">
        <v>6</v>
      </c>
      <c r="D2996" s="23" t="s">
        <v>44</v>
      </c>
      <c r="E2996" s="23">
        <v>1.070790232237202E-3</v>
      </c>
      <c r="F2996" s="23">
        <v>1.070790232237202E-3</v>
      </c>
      <c r="G2996" s="23">
        <v>0.1578471181665122</v>
      </c>
      <c r="H2996" s="23">
        <v>0.64339680015821021</v>
      </c>
      <c r="I2996" s="23">
        <v>4.4397995827629946E-2</v>
      </c>
      <c r="J2996" s="23">
        <v>83.139999999999915</v>
      </c>
      <c r="K2996" s="23">
        <v>85.986625800757793</v>
      </c>
    </row>
    <row r="2997" spans="1:11" x14ac:dyDescent="0.2">
      <c r="A2997" s="103" t="str">
        <f t="shared" si="115"/>
        <v>2021_2_6_f4_3</v>
      </c>
      <c r="B2997" s="23" t="s">
        <v>736</v>
      </c>
      <c r="C2997" s="23">
        <v>6</v>
      </c>
      <c r="D2997" s="23" t="s">
        <v>100</v>
      </c>
      <c r="E2997" s="23">
        <v>0</v>
      </c>
      <c r="F2997" s="23">
        <v>9.1273943759129868E-4</v>
      </c>
      <c r="G2997" s="23">
        <v>9.6737311012517355E-2</v>
      </c>
      <c r="H2997" s="23">
        <v>0.55378940675427846</v>
      </c>
      <c r="I2997" s="23">
        <v>5.8649980563409712E-2</v>
      </c>
      <c r="J2997" s="23">
        <v>80.939999999999941</v>
      </c>
      <c r="K2997" s="23">
        <v>94.379185606568342</v>
      </c>
    </row>
    <row r="2998" spans="1:11" x14ac:dyDescent="0.2">
      <c r="A2998" s="103" t="str">
        <f t="shared" si="115"/>
        <v>2021_2_6_f4_4</v>
      </c>
      <c r="B2998" s="23" t="s">
        <v>736</v>
      </c>
      <c r="C2998" s="23">
        <v>6</v>
      </c>
      <c r="D2998" s="23" t="s">
        <v>102</v>
      </c>
      <c r="E2998" s="23">
        <v>4.6347532216734139E-4</v>
      </c>
      <c r="F2998" s="23">
        <v>8.5531993909458912E-2</v>
      </c>
      <c r="G2998" s="23">
        <v>0.23360641735061452</v>
      </c>
      <c r="H2998" s="23">
        <v>2.4214357336502398E-2</v>
      </c>
      <c r="I2998" s="23">
        <v>1.9051509637167157E-2</v>
      </c>
      <c r="J2998" s="23">
        <v>75.45999999999998</v>
      </c>
      <c r="K2998" s="23">
        <v>-6.6529934683868692</v>
      </c>
    </row>
    <row r="2999" spans="1:11" x14ac:dyDescent="0.2">
      <c r="A2999" s="103" t="str">
        <f t="shared" si="115"/>
        <v>2021_2_6_f60_1</v>
      </c>
      <c r="B2999" s="23" t="s">
        <v>736</v>
      </c>
      <c r="C2999" s="23">
        <v>6</v>
      </c>
      <c r="D2999" s="23" t="s">
        <v>109</v>
      </c>
      <c r="E2999" s="23">
        <v>0</v>
      </c>
      <c r="F2999" s="23">
        <v>3.35150612140774E-2</v>
      </c>
      <c r="G2999" s="23">
        <v>0.63866067715590746</v>
      </c>
      <c r="H2999" s="23">
        <v>2.7974401554920415E-2</v>
      </c>
      <c r="I2999" s="23">
        <v>0</v>
      </c>
      <c r="J2999" s="23">
        <v>79.89999999999992</v>
      </c>
      <c r="K2999" s="23">
        <v>-0.79135307460643367</v>
      </c>
    </row>
    <row r="3000" spans="1:11" x14ac:dyDescent="0.2">
      <c r="A3000" s="103" t="str">
        <f t="shared" si="115"/>
        <v>2021_2_6_f61_1</v>
      </c>
      <c r="B3000" s="23" t="s">
        <v>736</v>
      </c>
      <c r="C3000" s="23">
        <v>6</v>
      </c>
      <c r="D3000" s="23" t="s">
        <v>110</v>
      </c>
      <c r="E3000" s="23">
        <v>8.8179151037991611E-3</v>
      </c>
      <c r="F3000" s="23">
        <v>0.14842500092843611</v>
      </c>
      <c r="G3000" s="23">
        <v>0.2121216622720688</v>
      </c>
      <c r="H3000" s="23">
        <v>0</v>
      </c>
      <c r="I3000" s="23">
        <v>0</v>
      </c>
      <c r="J3000" s="23">
        <v>77.819999999999951</v>
      </c>
      <c r="K3000" s="23">
        <v>-44.958515485809208</v>
      </c>
    </row>
    <row r="3001" spans="1:11" x14ac:dyDescent="0.2">
      <c r="A3001" s="103" t="str">
        <f t="shared" si="115"/>
        <v>2021_2_6_f61_2</v>
      </c>
      <c r="B3001" s="23" t="s">
        <v>736</v>
      </c>
      <c r="C3001" s="23">
        <v>6</v>
      </c>
      <c r="D3001" s="23" t="s">
        <v>111</v>
      </c>
      <c r="E3001" s="23">
        <v>2.7808519330040477E-3</v>
      </c>
      <c r="F3001" s="23">
        <v>0.25611393768336588</v>
      </c>
      <c r="G3001" s="23">
        <v>0.10721951944145276</v>
      </c>
      <c r="H3001" s="23">
        <v>4.6347532216734139E-4</v>
      </c>
      <c r="I3001" s="23">
        <v>0</v>
      </c>
      <c r="J3001" s="23">
        <v>77.05999999999996</v>
      </c>
      <c r="K3001" s="23">
        <v>-71.256954828565739</v>
      </c>
    </row>
    <row r="3002" spans="1:11" x14ac:dyDescent="0.2">
      <c r="A3002" s="103" t="str">
        <f t="shared" si="115"/>
        <v>2021_2_6_f9_1</v>
      </c>
      <c r="B3002" s="23" t="s">
        <v>736</v>
      </c>
      <c r="C3002" s="23">
        <v>6</v>
      </c>
      <c r="D3002" s="23" t="s">
        <v>4</v>
      </c>
      <c r="E3002" s="23">
        <v>0</v>
      </c>
      <c r="F3002" s="23">
        <v>1.2187770656504418E-3</v>
      </c>
      <c r="G3002" s="23">
        <v>0.16189918586523466</v>
      </c>
      <c r="H3002" s="23">
        <v>0.71926485362896198</v>
      </c>
      <c r="I3002" s="23">
        <v>4.0740689416248047E-2</v>
      </c>
      <c r="J3002" s="23">
        <v>81.539999999999964</v>
      </c>
      <c r="K3002" s="23">
        <v>86.611103521884729</v>
      </c>
    </row>
    <row r="3003" spans="1:11" x14ac:dyDescent="0.2">
      <c r="A3003" s="103" t="str">
        <f t="shared" si="115"/>
        <v>2021_2_6_f9_2</v>
      </c>
      <c r="B3003" s="23" t="s">
        <v>736</v>
      </c>
      <c r="C3003" s="23">
        <v>6</v>
      </c>
      <c r="D3003" s="23" t="s">
        <v>5</v>
      </c>
      <c r="E3003" s="23">
        <v>1.070790232237202E-3</v>
      </c>
      <c r="F3003" s="23">
        <v>1.070790232237202E-3</v>
      </c>
      <c r="G3003" s="23">
        <v>0.34326767626237314</v>
      </c>
      <c r="H3003" s="23">
        <v>0.50023265742550471</v>
      </c>
      <c r="I3003" s="23">
        <v>1.070790232237202E-3</v>
      </c>
      <c r="J3003" s="23">
        <v>83.019999999999939</v>
      </c>
      <c r="K3003" s="23">
        <v>58.952920466224725</v>
      </c>
    </row>
    <row r="3004" spans="1:11" x14ac:dyDescent="0.2">
      <c r="A3004" s="103" t="str">
        <f t="shared" si="115"/>
        <v>2021_2_6_f9_3</v>
      </c>
      <c r="B3004" s="23" t="s">
        <v>736</v>
      </c>
      <c r="C3004" s="23">
        <v>6</v>
      </c>
      <c r="D3004" s="23" t="s">
        <v>6</v>
      </c>
      <c r="E3004" s="23">
        <v>0</v>
      </c>
      <c r="F3004" s="23">
        <v>9.1273943759129868E-4</v>
      </c>
      <c r="G3004" s="23">
        <v>0.21152253266136789</v>
      </c>
      <c r="H3004" s="23">
        <v>0.47896196840191407</v>
      </c>
      <c r="I3004" s="23">
        <v>1.9604936704515023E-2</v>
      </c>
      <c r="J3004" s="23">
        <v>81.059999999999945</v>
      </c>
      <c r="K3004" s="23">
        <v>72.750705828560541</v>
      </c>
    </row>
    <row r="3005" spans="1:11" x14ac:dyDescent="0.2">
      <c r="A3005" s="103" t="str">
        <f t="shared" si="115"/>
        <v>2021_2_6_f9_4</v>
      </c>
      <c r="B3005" s="23" t="s">
        <v>736</v>
      </c>
      <c r="C3005" s="23">
        <v>6</v>
      </c>
      <c r="D3005" s="23" t="s">
        <v>7</v>
      </c>
      <c r="E3005" s="23">
        <v>0</v>
      </c>
      <c r="F3005" s="23">
        <v>0.16917666282913049</v>
      </c>
      <c r="G3005" s="23">
        <v>0.16228469565863246</v>
      </c>
      <c r="H3005" s="23">
        <v>3.6047090281130463E-2</v>
      </c>
      <c r="I3005" s="23">
        <v>0</v>
      </c>
      <c r="J3005" s="23">
        <v>76.69999999999996</v>
      </c>
      <c r="K3005" s="23">
        <v>-36.224901221718078</v>
      </c>
    </row>
    <row r="3006" spans="1:11" x14ac:dyDescent="0.2">
      <c r="A3006" s="103" t="str">
        <f t="shared" si="115"/>
        <v>2021_2_6_InEI</v>
      </c>
      <c r="B3006" s="23" t="s">
        <v>736</v>
      </c>
      <c r="C3006" s="23">
        <v>6</v>
      </c>
      <c r="D3006" s="23" t="s">
        <v>107</v>
      </c>
      <c r="E3006" s="23">
        <v>1.4256445713431378E-5</v>
      </c>
      <c r="F3006" s="23">
        <v>2.9702747254768938E-5</v>
      </c>
      <c r="G3006" s="23">
        <v>7.4003740591064866E-3</v>
      </c>
      <c r="H3006" s="23">
        <v>1.8007780653390908E-2</v>
      </c>
      <c r="I3006" s="23">
        <v>3.6699807856869913E-4</v>
      </c>
      <c r="J3006" s="23">
        <v>82.304391114677145</v>
      </c>
      <c r="K3006" s="23">
        <v>72.363298874879916</v>
      </c>
    </row>
    <row r="3007" spans="1:11" x14ac:dyDescent="0.2">
      <c r="A3007" s="103" t="str">
        <f t="shared" si="115"/>
        <v>2021_2_6_InIN</v>
      </c>
      <c r="B3007" s="23" t="s">
        <v>736</v>
      </c>
      <c r="C3007" s="23">
        <v>6</v>
      </c>
      <c r="D3007" s="23" t="s">
        <v>113</v>
      </c>
      <c r="E3007" s="23">
        <v>0</v>
      </c>
      <c r="F3007" s="23">
        <v>2.4050543409663777E-3</v>
      </c>
      <c r="G3007" s="23">
        <v>4.1400407933601399E-3</v>
      </c>
      <c r="H3007" s="23">
        <v>5.8622854068993424E-3</v>
      </c>
      <c r="I3007" s="23">
        <v>1.2992982105965243E-4</v>
      </c>
      <c r="J3007" s="23">
        <v>79.598917487024536</v>
      </c>
      <c r="K3007" s="23">
        <v>29.648230765938028</v>
      </c>
    </row>
    <row r="3008" spans="1:11" x14ac:dyDescent="0.2">
      <c r="A3008" s="103" t="str">
        <f t="shared" si="115"/>
        <v>2021_2_6_lagE</v>
      </c>
      <c r="B3008" s="23" t="s">
        <v>736</v>
      </c>
      <c r="C3008" s="23">
        <v>6</v>
      </c>
      <c r="D3008" s="23" t="s">
        <v>226</v>
      </c>
      <c r="E3008" s="23">
        <v>2.9702747254768938E-5</v>
      </c>
      <c r="F3008" s="23">
        <v>1.4256445713431378E-5</v>
      </c>
      <c r="G3008" s="23">
        <v>3.5819947624465419E-3</v>
      </c>
      <c r="H3008" s="23">
        <v>1.8129527613519887E-2</v>
      </c>
      <c r="I3008" s="23">
        <v>4.0874185174159311E-3</v>
      </c>
      <c r="J3008" s="23">
        <v>82.687714372001565</v>
      </c>
      <c r="K3008" s="23">
        <v>101.50061572223872</v>
      </c>
    </row>
    <row r="3009" spans="1:11" x14ac:dyDescent="0.2">
      <c r="A3009" s="103" t="str">
        <f t="shared" si="115"/>
        <v>2021_2_6_lagI</v>
      </c>
      <c r="B3009" s="23" t="s">
        <v>736</v>
      </c>
      <c r="C3009" s="23">
        <v>6</v>
      </c>
      <c r="D3009" s="23" t="s">
        <v>227</v>
      </c>
      <c r="E3009" s="23">
        <v>5.3747742652130753E-6</v>
      </c>
      <c r="F3009" s="23">
        <v>1.22607550755321E-3</v>
      </c>
      <c r="G3009" s="23">
        <v>3.8181446899172087E-3</v>
      </c>
      <c r="H3009" s="23">
        <v>6.3462560062440077E-3</v>
      </c>
      <c r="I3009" s="23">
        <v>1.0989895749215042E-3</v>
      </c>
      <c r="J3009" s="23">
        <v>79.141768002423206</v>
      </c>
      <c r="K3009" s="23">
        <v>58.483420169028811</v>
      </c>
    </row>
    <row r="3010" spans="1:11" x14ac:dyDescent="0.2">
      <c r="A3010" s="103" t="str">
        <f t="shared" si="115"/>
        <v>2021_2_7_f12_3</v>
      </c>
      <c r="B3010" s="23" t="s">
        <v>736</v>
      </c>
      <c r="C3010" s="23">
        <v>7</v>
      </c>
      <c r="D3010" s="23" t="s">
        <v>3</v>
      </c>
      <c r="E3010" s="23">
        <v>4.7892030124998251E-4</v>
      </c>
      <c r="F3010" s="23">
        <v>2.7783147169156606E-2</v>
      </c>
      <c r="G3010" s="23">
        <v>0.10281111762286982</v>
      </c>
      <c r="H3010" s="23">
        <v>1.7778121382884451E-2</v>
      </c>
      <c r="I3010" s="23">
        <v>0</v>
      </c>
      <c r="J3010" s="23">
        <v>60.14</v>
      </c>
      <c r="K3010" s="23">
        <v>-7.364978278190569</v>
      </c>
    </row>
    <row r="3011" spans="1:11" x14ac:dyDescent="0.2">
      <c r="A3011" s="103" t="str">
        <f t="shared" ref="A3011:A3041" si="116">CONCATENATE(B3011,"_",C3011,"_",D3011)</f>
        <v>2021_2_7_f4_1</v>
      </c>
      <c r="B3011" s="23" t="s">
        <v>736</v>
      </c>
      <c r="C3011" s="23">
        <v>7</v>
      </c>
      <c r="D3011" s="23" t="s">
        <v>43</v>
      </c>
      <c r="E3011" s="23">
        <v>1.0528321496622206E-3</v>
      </c>
      <c r="F3011" s="23">
        <v>0</v>
      </c>
      <c r="G3011" s="23">
        <v>5.2834574744500248E-2</v>
      </c>
      <c r="H3011" s="23">
        <v>0.21736636064437884</v>
      </c>
      <c r="I3011" s="23">
        <v>4.5646284427507372E-2</v>
      </c>
      <c r="J3011" s="23">
        <v>60.41</v>
      </c>
      <c r="K3011" s="23">
        <v>96.73499997813569</v>
      </c>
    </row>
    <row r="3012" spans="1:11" x14ac:dyDescent="0.2">
      <c r="A3012" s="103" t="str">
        <f t="shared" si="116"/>
        <v>2021_2_7_f4_2</v>
      </c>
      <c r="B3012" s="23" t="s">
        <v>736</v>
      </c>
      <c r="C3012" s="23">
        <v>7</v>
      </c>
      <c r="D3012" s="23" t="s">
        <v>44</v>
      </c>
      <c r="E3012" s="23">
        <v>1.7034795041851786E-3</v>
      </c>
      <c r="F3012" s="23">
        <v>2.8940095892040904E-3</v>
      </c>
      <c r="G3012" s="23">
        <v>0.13183965438993767</v>
      </c>
      <c r="H3012" s="23">
        <v>0.32116723879573655</v>
      </c>
      <c r="I3012" s="23">
        <v>4.0237604064040887E-2</v>
      </c>
      <c r="J3012" s="23">
        <v>60.679999999999964</v>
      </c>
      <c r="K3012" s="23">
        <v>79.411035865058821</v>
      </c>
    </row>
    <row r="3013" spans="1:11" x14ac:dyDescent="0.2">
      <c r="A3013" s="103" t="str">
        <f t="shared" si="116"/>
        <v>2021_2_7_f4_3</v>
      </c>
      <c r="B3013" s="23" t="s">
        <v>736</v>
      </c>
      <c r="C3013" s="23">
        <v>7</v>
      </c>
      <c r="D3013" s="23" t="s">
        <v>100</v>
      </c>
      <c r="E3013" s="23">
        <v>0</v>
      </c>
      <c r="F3013" s="23">
        <v>1.6684544515775414E-3</v>
      </c>
      <c r="G3013" s="23">
        <v>2.0664749911275645E-2</v>
      </c>
      <c r="H3013" s="23">
        <v>9.239951433756613E-2</v>
      </c>
      <c r="I3013" s="23">
        <v>2.1542643001302049E-2</v>
      </c>
      <c r="J3013" s="23">
        <v>57.139999999999986</v>
      </c>
      <c r="K3013" s="23">
        <v>98.195553633157147</v>
      </c>
    </row>
    <row r="3014" spans="1:11" x14ac:dyDescent="0.2">
      <c r="A3014" s="103" t="str">
        <f t="shared" si="116"/>
        <v>2021_2_7_f4_4</v>
      </c>
      <c r="B3014" s="23" t="s">
        <v>736</v>
      </c>
      <c r="C3014" s="23">
        <v>7</v>
      </c>
      <c r="D3014" s="23" t="s">
        <v>102</v>
      </c>
      <c r="E3014" s="23">
        <v>5.4870576001782594E-4</v>
      </c>
      <c r="F3014" s="23">
        <v>9.9192260556318947E-3</v>
      </c>
      <c r="G3014" s="23">
        <v>1.7679281019051508E-2</v>
      </c>
      <c r="H3014" s="23">
        <v>4.54116685854347E-3</v>
      </c>
      <c r="I3014" s="23">
        <v>0</v>
      </c>
      <c r="J3014" s="23">
        <v>52.820000000000007</v>
      </c>
      <c r="K3014" s="23">
        <v>-19.809702340377182</v>
      </c>
    </row>
    <row r="3015" spans="1:11" x14ac:dyDescent="0.2">
      <c r="A3015" s="103" t="str">
        <f t="shared" si="116"/>
        <v>2021_2_7_f60_1</v>
      </c>
      <c r="B3015" s="23" t="s">
        <v>736</v>
      </c>
      <c r="C3015" s="23">
        <v>7</v>
      </c>
      <c r="D3015" s="23" t="s">
        <v>109</v>
      </c>
      <c r="E3015" s="23">
        <v>0</v>
      </c>
      <c r="F3015" s="23">
        <v>8.0517660312594344E-3</v>
      </c>
      <c r="G3015" s="23">
        <v>0.11902986736967634</v>
      </c>
      <c r="H3015" s="23">
        <v>2.1769673075224989E-2</v>
      </c>
      <c r="I3015" s="23">
        <v>0</v>
      </c>
      <c r="J3015" s="23">
        <v>60.139999999999993</v>
      </c>
      <c r="K3015" s="23">
        <v>9.215845912754915</v>
      </c>
    </row>
    <row r="3016" spans="1:11" x14ac:dyDescent="0.2">
      <c r="A3016" s="103" t="str">
        <f t="shared" si="116"/>
        <v>2021_2_7_f61_1</v>
      </c>
      <c r="B3016" s="23" t="s">
        <v>736</v>
      </c>
      <c r="C3016" s="23">
        <v>7</v>
      </c>
      <c r="D3016" s="23" t="s">
        <v>110</v>
      </c>
      <c r="E3016" s="23">
        <v>5.1639618227058341E-4</v>
      </c>
      <c r="F3016" s="23">
        <v>1.1513536598952724E-2</v>
      </c>
      <c r="G3016" s="23">
        <v>2.2176068629999619E-2</v>
      </c>
      <c r="H3016" s="23">
        <v>7.2418019088647085E-4</v>
      </c>
      <c r="I3016" s="23">
        <v>0</v>
      </c>
      <c r="J3016" s="23">
        <v>56.63000000000001</v>
      </c>
      <c r="K3016" s="23">
        <v>-33.845082477021805</v>
      </c>
    </row>
    <row r="3017" spans="1:11" x14ac:dyDescent="0.2">
      <c r="A3017" s="103" t="str">
        <f t="shared" si="116"/>
        <v>2021_2_7_f61_2</v>
      </c>
      <c r="B3017" s="23" t="s">
        <v>736</v>
      </c>
      <c r="C3017" s="23">
        <v>7</v>
      </c>
      <c r="D3017" s="23" t="s">
        <v>111</v>
      </c>
      <c r="E3017" s="23">
        <v>6.5844691202139117E-4</v>
      </c>
      <c r="F3017" s="23">
        <v>1.938871764400044E-2</v>
      </c>
      <c r="G3017" s="23">
        <v>1.4250009284361419E-2</v>
      </c>
      <c r="H3017" s="23">
        <v>8.5249006573327886E-4</v>
      </c>
      <c r="I3017" s="23">
        <v>0</v>
      </c>
      <c r="J3017" s="23">
        <v>57.170000000000009</v>
      </c>
      <c r="K3017" s="23">
        <v>-56.481682030692838</v>
      </c>
    </row>
    <row r="3018" spans="1:11" x14ac:dyDescent="0.2">
      <c r="A3018" s="103" t="str">
        <f t="shared" si="116"/>
        <v>2021_2_7_f9_1</v>
      </c>
      <c r="B3018" s="23" t="s">
        <v>736</v>
      </c>
      <c r="C3018" s="23">
        <v>7</v>
      </c>
      <c r="D3018" s="23" t="s">
        <v>4</v>
      </c>
      <c r="E3018" s="23">
        <v>0</v>
      </c>
      <c r="F3018" s="23">
        <v>1.0528321496622206E-3</v>
      </c>
      <c r="G3018" s="23">
        <v>7.9546509613719035E-2</v>
      </c>
      <c r="H3018" s="23">
        <v>0.20599237831283543</v>
      </c>
      <c r="I3018" s="23">
        <v>1.1581153646284426E-2</v>
      </c>
      <c r="J3018" s="23">
        <v>57.33</v>
      </c>
      <c r="K3018" s="23">
        <v>76.499867545975462</v>
      </c>
    </row>
    <row r="3019" spans="1:11" x14ac:dyDescent="0.2">
      <c r="A3019" s="103" t="str">
        <f t="shared" si="116"/>
        <v>2021_2_7_f9_2</v>
      </c>
      <c r="B3019" s="23" t="s">
        <v>736</v>
      </c>
      <c r="C3019" s="23">
        <v>7</v>
      </c>
      <c r="D3019" s="23" t="s">
        <v>5</v>
      </c>
      <c r="E3019" s="23">
        <v>1.7034795041851786E-3</v>
      </c>
      <c r="F3019" s="23">
        <v>1.7034795041851786E-3</v>
      </c>
      <c r="G3019" s="23">
        <v>0.18443553612947719</v>
      </c>
      <c r="H3019" s="23">
        <v>0.29641521576488084</v>
      </c>
      <c r="I3019" s="23">
        <v>1.1880795936190965E-2</v>
      </c>
      <c r="J3019" s="23">
        <v>60.410000000000004</v>
      </c>
      <c r="K3019" s="23">
        <v>63.503712125089976</v>
      </c>
    </row>
    <row r="3020" spans="1:11" x14ac:dyDescent="0.2">
      <c r="A3020" s="103" t="str">
        <f t="shared" si="116"/>
        <v>2021_2_7_f9_3</v>
      </c>
      <c r="B3020" s="23" t="s">
        <v>736</v>
      </c>
      <c r="C3020" s="23">
        <v>7</v>
      </c>
      <c r="D3020" s="23" t="s">
        <v>6</v>
      </c>
      <c r="E3020" s="23">
        <v>0</v>
      </c>
      <c r="F3020" s="23">
        <v>1.4949807213214393E-3</v>
      </c>
      <c r="G3020" s="23">
        <v>6.2741914194270249E-2</v>
      </c>
      <c r="H3020" s="23">
        <v>6.916494497862985E-2</v>
      </c>
      <c r="I3020" s="23">
        <v>3.3524421087498778E-3</v>
      </c>
      <c r="J3020" s="23">
        <v>57.410000000000011</v>
      </c>
      <c r="K3020" s="23">
        <v>54.385754789888132</v>
      </c>
    </row>
    <row r="3021" spans="1:11" x14ac:dyDescent="0.2">
      <c r="A3021" s="103" t="str">
        <f t="shared" si="116"/>
        <v>2021_2_7_f9_4</v>
      </c>
      <c r="B3021" s="23" t="s">
        <v>736</v>
      </c>
      <c r="C3021" s="23">
        <v>7</v>
      </c>
      <c r="D3021" s="23" t="s">
        <v>7</v>
      </c>
      <c r="E3021" s="23">
        <v>0</v>
      </c>
      <c r="F3021" s="23">
        <v>1.7332602963568158E-2</v>
      </c>
      <c r="G3021" s="23">
        <v>1.19153637612805E-2</v>
      </c>
      <c r="H3021" s="23">
        <v>3.6598952724031636E-3</v>
      </c>
      <c r="I3021" s="23">
        <v>0</v>
      </c>
      <c r="J3021" s="23">
        <v>53.359999999999978</v>
      </c>
      <c r="K3021" s="23">
        <v>-41.548453352292583</v>
      </c>
    </row>
    <row r="3022" spans="1:11" x14ac:dyDescent="0.2">
      <c r="A3022" s="103" t="str">
        <f t="shared" si="116"/>
        <v>2021_2_7_InEI</v>
      </c>
      <c r="B3022" s="23" t="s">
        <v>736</v>
      </c>
      <c r="C3022" s="23">
        <v>7</v>
      </c>
      <c r="D3022" s="23" t="s">
        <v>107</v>
      </c>
      <c r="E3022" s="23">
        <v>1.7453647725173472E-5</v>
      </c>
      <c r="F3022" s="23">
        <v>2.9194766243512466E-5</v>
      </c>
      <c r="G3022" s="23">
        <v>2.9729837289587864E-3</v>
      </c>
      <c r="H3022" s="23">
        <v>6.9981730850157721E-3</v>
      </c>
      <c r="I3022" s="23">
        <v>2.1386930863332129E-4</v>
      </c>
      <c r="J3022" s="23">
        <v>59.183628679950708</v>
      </c>
      <c r="K3022" s="23">
        <v>71.951170986443017</v>
      </c>
    </row>
    <row r="3023" spans="1:11" x14ac:dyDescent="0.2">
      <c r="A3023" s="103" t="str">
        <f t="shared" si="116"/>
        <v>2021_2_7_InIN</v>
      </c>
      <c r="B3023" s="23" t="s">
        <v>736</v>
      </c>
      <c r="C3023" s="23">
        <v>7</v>
      </c>
      <c r="D3023" s="23" t="s">
        <v>113</v>
      </c>
      <c r="E3023" s="23">
        <v>0</v>
      </c>
      <c r="F3023" s="23">
        <v>4.9868232431595473E-5</v>
      </c>
      <c r="G3023" s="23">
        <v>3.0457394150667865E-4</v>
      </c>
      <c r="H3023" s="23">
        <v>3.2547721361325394E-4</v>
      </c>
      <c r="I3023" s="23">
        <v>1.1720991711619667E-5</v>
      </c>
      <c r="J3023" s="23">
        <v>56.944077166151672</v>
      </c>
      <c r="K3023" s="23">
        <v>43.237927334939222</v>
      </c>
    </row>
    <row r="3024" spans="1:11" x14ac:dyDescent="0.2">
      <c r="A3024" s="103" t="str">
        <f t="shared" si="116"/>
        <v>2021_2_7_lagE</v>
      </c>
      <c r="B3024" s="23" t="s">
        <v>736</v>
      </c>
      <c r="C3024" s="23">
        <v>7</v>
      </c>
      <c r="D3024" s="23" t="s">
        <v>226</v>
      </c>
      <c r="E3024" s="23">
        <v>2.9194766243512466E-5</v>
      </c>
      <c r="F3024" s="23">
        <v>2.2719874982260742E-5</v>
      </c>
      <c r="G3024" s="23">
        <v>2.335347089801377E-3</v>
      </c>
      <c r="H3024" s="23">
        <v>6.5774865041890434E-3</v>
      </c>
      <c r="I3024" s="23">
        <v>1.5055703997511741E-3</v>
      </c>
      <c r="J3024" s="23">
        <v>60.575786989523714</v>
      </c>
      <c r="K3024" s="23">
        <v>90.804475276140778</v>
      </c>
    </row>
    <row r="3025" spans="1:11" x14ac:dyDescent="0.2">
      <c r="A3025" s="103" t="str">
        <f t="shared" si="116"/>
        <v>2021_2_7_lagI</v>
      </c>
      <c r="B3025" s="23" t="s">
        <v>736</v>
      </c>
      <c r="C3025" s="23">
        <v>7</v>
      </c>
      <c r="D3025" s="23" t="s">
        <v>227</v>
      </c>
      <c r="E3025" s="23">
        <v>1.5292910136686864E-6</v>
      </c>
      <c r="F3025" s="23">
        <v>2.4150405815192032E-5</v>
      </c>
      <c r="G3025" s="23">
        <v>1.0059813912837824E-4</v>
      </c>
      <c r="H3025" s="23">
        <v>4.4968903286136703E-4</v>
      </c>
      <c r="I3025" s="23">
        <v>1.1338736665169948E-4</v>
      </c>
      <c r="J3025" s="23">
        <v>56.62607826852765</v>
      </c>
      <c r="K3025" s="23">
        <v>94.183040433383084</v>
      </c>
    </row>
    <row r="3026" spans="1:11" x14ac:dyDescent="0.2">
      <c r="A3026" s="103" t="str">
        <f t="shared" si="116"/>
        <v>2021_2_8_f12_3</v>
      </c>
      <c r="B3026" s="23" t="s">
        <v>736</v>
      </c>
      <c r="C3026" s="23">
        <v>8</v>
      </c>
      <c r="D3026" s="23" t="s">
        <v>3</v>
      </c>
      <c r="E3026" s="23">
        <v>3.6293182565723132E-4</v>
      </c>
      <c r="F3026" s="23">
        <v>0.19401921540879111</v>
      </c>
      <c r="G3026" s="23">
        <v>0.22333565627303553</v>
      </c>
      <c r="H3026" s="23">
        <v>2.9034546052578505E-3</v>
      </c>
      <c r="I3026" s="23">
        <v>0</v>
      </c>
      <c r="J3026" s="23">
        <v>27.759999999999977</v>
      </c>
      <c r="K3026" s="23">
        <v>-45.609112890682098</v>
      </c>
    </row>
    <row r="3027" spans="1:11" x14ac:dyDescent="0.2">
      <c r="A3027" s="103" t="str">
        <f t="shared" si="116"/>
        <v>2021_2_8_f4_1</v>
      </c>
      <c r="B3027" s="23" t="s">
        <v>736</v>
      </c>
      <c r="C3027" s="23">
        <v>8</v>
      </c>
      <c r="D3027" s="23" t="s">
        <v>43</v>
      </c>
      <c r="E3027" s="23">
        <v>7.2717824354754897E-4</v>
      </c>
      <c r="F3027" s="23">
        <v>5.1576303481725275E-2</v>
      </c>
      <c r="G3027" s="23">
        <v>0.20758392516888963</v>
      </c>
      <c r="H3027" s="23">
        <v>0.40128598648882702</v>
      </c>
      <c r="I3027" s="23">
        <v>1.5997921358046081E-2</v>
      </c>
      <c r="J3027" s="23">
        <v>26.799999999999986</v>
      </c>
      <c r="K3027" s="23">
        <v>56.152876082991611</v>
      </c>
    </row>
    <row r="3028" spans="1:11" x14ac:dyDescent="0.2">
      <c r="A3028" s="103" t="str">
        <f t="shared" si="116"/>
        <v>2021_2_8_f4_2</v>
      </c>
      <c r="B3028" s="23" t="s">
        <v>736</v>
      </c>
      <c r="C3028" s="23">
        <v>8</v>
      </c>
      <c r="D3028" s="23" t="s">
        <v>44</v>
      </c>
      <c r="E3028" s="23">
        <v>5.7299565795348203E-4</v>
      </c>
      <c r="F3028" s="23">
        <v>7.8441221484572832E-2</v>
      </c>
      <c r="G3028" s="23">
        <v>0.43429673824028125</v>
      </c>
      <c r="H3028" s="23">
        <v>6.3602518032836536E-2</v>
      </c>
      <c r="I3028" s="23">
        <v>4.0109696056743749E-3</v>
      </c>
      <c r="J3028" s="23">
        <v>27.84</v>
      </c>
      <c r="K3028" s="23">
        <v>-1.3707041684941288</v>
      </c>
    </row>
    <row r="3029" spans="1:11" x14ac:dyDescent="0.2">
      <c r="A3029" s="103" t="str">
        <f t="shared" si="116"/>
        <v>2021_2_8_f4_3</v>
      </c>
      <c r="B3029" s="23" t="s">
        <v>736</v>
      </c>
      <c r="C3029" s="23">
        <v>8</v>
      </c>
      <c r="D3029" s="23" t="s">
        <v>100</v>
      </c>
      <c r="E3029" s="23">
        <v>0</v>
      </c>
      <c r="F3029" s="23">
        <v>4.8980307737810499E-3</v>
      </c>
      <c r="G3029" s="23">
        <v>0.23524227356877803</v>
      </c>
      <c r="H3029" s="23">
        <v>0.1757628400366387</v>
      </c>
      <c r="I3029" s="23">
        <v>4.7181137335440054E-3</v>
      </c>
      <c r="J3029" s="23">
        <v>27.759999999999987</v>
      </c>
      <c r="K3029" s="23">
        <v>42.865412351940243</v>
      </c>
    </row>
    <row r="3030" spans="1:11" x14ac:dyDescent="0.2">
      <c r="A3030" s="103" t="str">
        <f t="shared" si="116"/>
        <v>2021_2_8_f4_4</v>
      </c>
      <c r="B3030" s="23" t="s">
        <v>736</v>
      </c>
      <c r="C3030" s="23">
        <v>8</v>
      </c>
      <c r="D3030" s="23" t="s">
        <v>102</v>
      </c>
      <c r="E3030" s="23">
        <v>3.3349426226464147E-4</v>
      </c>
      <c r="F3030" s="23">
        <v>0.27323058640026732</v>
      </c>
      <c r="G3030" s="23">
        <v>9.7235488543097964E-2</v>
      </c>
      <c r="H3030" s="23">
        <v>5.3359081962342635E-3</v>
      </c>
      <c r="I3030" s="23">
        <v>0</v>
      </c>
      <c r="J3030" s="23">
        <v>26.599999999999991</v>
      </c>
      <c r="K3030" s="23">
        <v>-71.400248810252563</v>
      </c>
    </row>
    <row r="3031" spans="1:11" x14ac:dyDescent="0.2">
      <c r="A3031" s="103" t="str">
        <f t="shared" si="116"/>
        <v>2021_2_8_f60_1</v>
      </c>
      <c r="B3031" s="23" t="s">
        <v>736</v>
      </c>
      <c r="C3031" s="23">
        <v>8</v>
      </c>
      <c r="D3031" s="23" t="s">
        <v>109</v>
      </c>
      <c r="E3031" s="23">
        <v>0</v>
      </c>
      <c r="F3031" s="23">
        <v>0.26467729611863339</v>
      </c>
      <c r="G3031" s="23">
        <v>0.12415713130120948</v>
      </c>
      <c r="H3031" s="23">
        <v>3.1786830692898893E-2</v>
      </c>
      <c r="I3031" s="23">
        <v>0</v>
      </c>
      <c r="J3031" s="23">
        <v>27.759999999999984</v>
      </c>
      <c r="K3031" s="23">
        <v>-55.368210934149076</v>
      </c>
    </row>
    <row r="3032" spans="1:11" x14ac:dyDescent="0.2">
      <c r="A3032" s="103" t="str">
        <f t="shared" si="116"/>
        <v>2021_2_8_f61_1</v>
      </c>
      <c r="B3032" s="23" t="s">
        <v>736</v>
      </c>
      <c r="C3032" s="23">
        <v>8</v>
      </c>
      <c r="D3032" s="23" t="s">
        <v>110</v>
      </c>
      <c r="E3032" s="23">
        <v>8.2517176068629974E-2</v>
      </c>
      <c r="F3032" s="23">
        <v>0.22333271437590513</v>
      </c>
      <c r="G3032" s="23">
        <v>7.1286069744122951E-2</v>
      </c>
      <c r="H3032" s="23">
        <v>0</v>
      </c>
      <c r="I3032" s="23">
        <v>0</v>
      </c>
      <c r="J3032" s="23">
        <v>26.719999999999992</v>
      </c>
      <c r="K3032" s="23">
        <v>-102.9779993185717</v>
      </c>
    </row>
    <row r="3033" spans="1:11" x14ac:dyDescent="0.2">
      <c r="A3033" s="103" t="str">
        <f t="shared" si="116"/>
        <v>2021_2_8_f61_2</v>
      </c>
      <c r="B3033" s="23" t="s">
        <v>736</v>
      </c>
      <c r="C3033" s="23">
        <v>8</v>
      </c>
      <c r="D3033" s="23" t="s">
        <v>111</v>
      </c>
      <c r="E3033" s="23">
        <v>5.8821257473910926E-2</v>
      </c>
      <c r="F3033" s="23">
        <v>0.21480595684628792</v>
      </c>
      <c r="G3033" s="23">
        <v>0.10384224013072377</v>
      </c>
      <c r="H3033" s="23">
        <v>3.3349426226464147E-4</v>
      </c>
      <c r="I3033" s="23">
        <v>0</v>
      </c>
      <c r="J3033" s="23">
        <v>26.799999999999979</v>
      </c>
      <c r="K3033" s="23">
        <v>-87.906931023974977</v>
      </c>
    </row>
    <row r="3034" spans="1:11" x14ac:dyDescent="0.2">
      <c r="A3034" s="103" t="str">
        <f t="shared" si="116"/>
        <v>2021_2_8_f9_1</v>
      </c>
      <c r="B3034" s="23" t="s">
        <v>736</v>
      </c>
      <c r="C3034" s="23">
        <v>8</v>
      </c>
      <c r="D3034" s="23" t="s">
        <v>4</v>
      </c>
      <c r="E3034" s="23">
        <v>0</v>
      </c>
      <c r="F3034" s="23">
        <v>1.8906634332236275E-2</v>
      </c>
      <c r="G3034" s="23">
        <v>0.21651377100294469</v>
      </c>
      <c r="H3034" s="23">
        <v>0.43084323575264133</v>
      </c>
      <c r="I3034" s="23">
        <v>7.9989606790230369E-3</v>
      </c>
      <c r="J3034" s="23">
        <v>26.639999999999986</v>
      </c>
      <c r="K3034" s="23">
        <v>63.467041128647303</v>
      </c>
    </row>
    <row r="3035" spans="1:11" x14ac:dyDescent="0.2">
      <c r="A3035" s="103" t="str">
        <f t="shared" si="116"/>
        <v>2021_2_8_f9_2</v>
      </c>
      <c r="B3035" s="23" t="s">
        <v>736</v>
      </c>
      <c r="C3035" s="23">
        <v>8</v>
      </c>
      <c r="D3035" s="23" t="s">
        <v>5</v>
      </c>
      <c r="E3035" s="23">
        <v>5.7299565795348203E-4</v>
      </c>
      <c r="F3035" s="23">
        <v>0.12237933988815319</v>
      </c>
      <c r="G3035" s="23">
        <v>0.34085756168550768</v>
      </c>
      <c r="H3035" s="23">
        <v>0.11596855447379699</v>
      </c>
      <c r="I3035" s="23">
        <v>5.7299565795348203E-4</v>
      </c>
      <c r="J3035" s="23">
        <v>27.79999999999999</v>
      </c>
      <c r="K3035" s="23">
        <v>-1.1046384812998218</v>
      </c>
    </row>
    <row r="3036" spans="1:11" x14ac:dyDescent="0.2">
      <c r="A3036" s="103" t="str">
        <f t="shared" si="116"/>
        <v>2021_2_8_f9_3</v>
      </c>
      <c r="B3036" s="23" t="s">
        <v>736</v>
      </c>
      <c r="C3036" s="23">
        <v>8</v>
      </c>
      <c r="D3036" s="23" t="s">
        <v>6</v>
      </c>
      <c r="E3036" s="23">
        <v>0</v>
      </c>
      <c r="F3036" s="23">
        <v>2.7300923938283407E-2</v>
      </c>
      <c r="G3036" s="23">
        <v>0.17420343511144384</v>
      </c>
      <c r="H3036" s="23">
        <v>0.21693930810907128</v>
      </c>
      <c r="I3036" s="23">
        <v>2.5405227796006192E-3</v>
      </c>
      <c r="J3036" s="23">
        <v>27.799999999999994</v>
      </c>
      <c r="K3036" s="23">
        <v>46.253382997228854</v>
      </c>
    </row>
    <row r="3037" spans="1:11" x14ac:dyDescent="0.2">
      <c r="A3037" s="103" t="str">
        <f t="shared" si="116"/>
        <v>2021_2_8_f9_4</v>
      </c>
      <c r="B3037" s="23" t="s">
        <v>736</v>
      </c>
      <c r="C3037" s="23">
        <v>8</v>
      </c>
      <c r="D3037" s="23" t="s">
        <v>7</v>
      </c>
      <c r="E3037" s="23">
        <v>0</v>
      </c>
      <c r="F3037" s="23">
        <v>0.21405800869016217</v>
      </c>
      <c r="G3037" s="23">
        <v>0.15940951461358482</v>
      </c>
      <c r="H3037" s="23">
        <v>3.3349426226464136E-3</v>
      </c>
      <c r="I3037" s="23">
        <v>0</v>
      </c>
      <c r="J3037" s="23">
        <v>26.679999999999989</v>
      </c>
      <c r="K3037" s="23">
        <v>-55.924014602568853</v>
      </c>
    </row>
    <row r="3038" spans="1:11" x14ac:dyDescent="0.2">
      <c r="A3038" s="103" t="str">
        <f t="shared" si="116"/>
        <v>2021_2_8_InEI</v>
      </c>
      <c r="B3038" s="23" t="s">
        <v>736</v>
      </c>
      <c r="C3038" s="23">
        <v>8</v>
      </c>
      <c r="D3038" s="23" t="s">
        <v>107</v>
      </c>
      <c r="E3038" s="23">
        <v>1.2410478713693655E-5</v>
      </c>
      <c r="F3038" s="23">
        <v>4.0233707383353157E-3</v>
      </c>
      <c r="G3038" s="23">
        <v>1.5492385367817546E-2</v>
      </c>
      <c r="H3038" s="23">
        <v>1.4675056224262021E-2</v>
      </c>
      <c r="I3038" s="23">
        <v>1.9112352630500386E-4</v>
      </c>
      <c r="J3038" s="23">
        <v>27.175641318036273</v>
      </c>
      <c r="K3038" s="23">
        <v>32.008491958946081</v>
      </c>
    </row>
    <row r="3039" spans="1:11" x14ac:dyDescent="0.2">
      <c r="A3039" s="103" t="str">
        <f t="shared" si="116"/>
        <v>2021_2_8_InIN</v>
      </c>
      <c r="B3039" s="23" t="s">
        <v>736</v>
      </c>
      <c r="C3039" s="23">
        <v>8</v>
      </c>
      <c r="D3039" s="23" t="s">
        <v>113</v>
      </c>
      <c r="E3039" s="23">
        <v>0</v>
      </c>
      <c r="F3039" s="23">
        <v>4.7095023522660826E-3</v>
      </c>
      <c r="G3039" s="23">
        <v>6.593027939643511E-3</v>
      </c>
      <c r="H3039" s="23">
        <v>4.5412377799939549E-3</v>
      </c>
      <c r="I3039" s="23">
        <v>3.9033005843641804E-5</v>
      </c>
      <c r="J3039" s="23">
        <v>27.25241876178853</v>
      </c>
      <c r="K3039" s="23">
        <v>-0.56790083904795596</v>
      </c>
    </row>
    <row r="3040" spans="1:11" x14ac:dyDescent="0.2">
      <c r="A3040" s="103" t="str">
        <f t="shared" si="116"/>
        <v>2021_2_8_lagE</v>
      </c>
      <c r="B3040" s="23" t="s">
        <v>736</v>
      </c>
      <c r="C3040" s="23">
        <v>8</v>
      </c>
      <c r="D3040" s="23" t="s">
        <v>226</v>
      </c>
      <c r="E3040" s="23">
        <v>2.8657119403812769E-5</v>
      </c>
      <c r="F3040" s="23">
        <v>3.5087414313417446E-3</v>
      </c>
      <c r="G3040" s="23">
        <v>1.8304482252429762E-2</v>
      </c>
      <c r="H3040" s="23">
        <v>1.2185563127553959E-2</v>
      </c>
      <c r="I3040" s="23">
        <v>4.4429944617847621E-4</v>
      </c>
      <c r="J3040" s="23">
        <v>27.279079437025295</v>
      </c>
      <c r="K3040" s="23">
        <v>27.582319367493664</v>
      </c>
    </row>
    <row r="3041" spans="1:11" x14ac:dyDescent="0.2">
      <c r="A3041" s="103" t="str">
        <f t="shared" si="116"/>
        <v>2021_2_8_lagI</v>
      </c>
      <c r="B3041" s="23" t="s">
        <v>736</v>
      </c>
      <c r="C3041" s="23">
        <v>8</v>
      </c>
      <c r="D3041" s="23" t="s">
        <v>227</v>
      </c>
      <c r="E3041" s="23">
        <v>5.291638570285973E-6</v>
      </c>
      <c r="F3041" s="23">
        <v>5.553562735629446E-3</v>
      </c>
      <c r="G3041" s="23">
        <v>6.5926539732885552E-3</v>
      </c>
      <c r="H3041" s="23">
        <v>3.6426434414310433E-3</v>
      </c>
      <c r="I3041" s="23">
        <v>7.2489867995334764E-5</v>
      </c>
      <c r="J3041" s="23">
        <v>27.193571238737093</v>
      </c>
      <c r="K3041" s="23">
        <v>-11.196590140258813</v>
      </c>
    </row>
  </sheetData>
  <phoneticPr fontId="76" type="noConversion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100"/>
  <sheetViews>
    <sheetView workbookViewId="0">
      <selection activeCell="E41" sqref="E41"/>
    </sheetView>
  </sheetViews>
  <sheetFormatPr baseColWidth="10" defaultRowHeight="14.25" x14ac:dyDescent="0.2"/>
  <cols>
    <col min="1" max="2" width="3.5703125" style="36" customWidth="1"/>
    <col min="3" max="3" width="11.85546875" style="36" customWidth="1"/>
    <col min="4" max="7" width="15.5703125" style="36" customWidth="1"/>
    <col min="8" max="8" width="5.7109375" style="36" customWidth="1"/>
    <col min="9" max="9" width="100.7109375" style="36" customWidth="1"/>
    <col min="10" max="10" width="5.7109375" style="36" customWidth="1"/>
    <col min="11" max="16384" width="11.42578125" style="36"/>
  </cols>
  <sheetData>
    <row r="1" spans="1:11" x14ac:dyDescent="0.2">
      <c r="A1" s="52"/>
      <c r="B1" s="52"/>
      <c r="C1" s="52"/>
      <c r="D1" s="52"/>
      <c r="E1" s="52"/>
      <c r="F1" s="52"/>
      <c r="G1" s="52"/>
      <c r="H1" s="52"/>
      <c r="I1" s="52"/>
      <c r="J1" s="52"/>
    </row>
    <row r="2" spans="1:11" ht="15.75" customHeight="1" x14ac:dyDescent="0.2">
      <c r="A2" s="53"/>
      <c r="B2" s="54"/>
      <c r="C2" s="197" t="str">
        <f>te!A3</f>
        <v>Indices suisses</v>
      </c>
      <c r="D2" s="197"/>
      <c r="E2" s="197"/>
      <c r="F2" s="197"/>
      <c r="G2" s="197"/>
      <c r="H2" s="52"/>
      <c r="I2" s="102" t="str">
        <f>CONCATENATE(te!A5," ",Fragen!$D$1)</f>
        <v>Prix attendus  PPE</v>
      </c>
      <c r="J2" s="52"/>
    </row>
    <row r="3" spans="1:11" ht="13.5" customHeight="1" x14ac:dyDescent="0.2">
      <c r="A3" s="52"/>
      <c r="B3" s="52"/>
      <c r="C3" s="197"/>
      <c r="D3" s="197"/>
      <c r="E3" s="197"/>
      <c r="F3" s="197"/>
      <c r="G3" s="197"/>
      <c r="H3" s="52"/>
      <c r="J3" s="52"/>
      <c r="K3" s="91"/>
    </row>
    <row r="4" spans="1:11" ht="17.25" customHeight="1" x14ac:dyDescent="0.2">
      <c r="A4" s="52"/>
      <c r="B4" s="55"/>
      <c r="D4" s="40"/>
      <c r="H4" s="52"/>
      <c r="J4" s="52"/>
    </row>
    <row r="5" spans="1:11" ht="30" customHeight="1" x14ac:dyDescent="0.2">
      <c r="A5" s="52"/>
      <c r="B5" s="52"/>
      <c r="C5" s="69" t="str">
        <f>te!A41</f>
        <v>Langue:</v>
      </c>
      <c r="D5" s="40"/>
      <c r="E5" s="78"/>
      <c r="H5" s="52"/>
      <c r="J5" s="52"/>
      <c r="K5" s="91"/>
    </row>
    <row r="6" spans="1:11" ht="30" customHeight="1" x14ac:dyDescent="0.2">
      <c r="A6" s="52"/>
      <c r="B6" s="52"/>
      <c r="C6" s="69" t="str">
        <f>te!A39</f>
        <v>Indice:</v>
      </c>
      <c r="D6" s="40"/>
      <c r="H6" s="52"/>
      <c r="J6" s="52"/>
    </row>
    <row r="7" spans="1:11" ht="18" customHeight="1" x14ac:dyDescent="0.2">
      <c r="A7" s="52"/>
      <c r="B7" s="52"/>
      <c r="H7" s="52"/>
      <c r="J7" s="52"/>
    </row>
    <row r="8" spans="1:11" ht="14.25" customHeight="1" x14ac:dyDescent="0.2">
      <c r="A8" s="52"/>
      <c r="B8" s="52"/>
      <c r="H8" s="52"/>
      <c r="J8" s="52"/>
    </row>
    <row r="9" spans="1:11" ht="11.25" customHeight="1" x14ac:dyDescent="0.2">
      <c r="A9" s="52"/>
      <c r="B9" s="52"/>
      <c r="C9" s="198" t="str">
        <f>te!A47</f>
        <v>Indice des prix attendus HEV-FPRE</v>
      </c>
      <c r="D9" s="198"/>
      <c r="E9" s="198"/>
      <c r="F9" s="198"/>
      <c r="G9" s="198"/>
      <c r="H9" s="52"/>
      <c r="J9" s="52"/>
      <c r="K9" s="91"/>
    </row>
    <row r="10" spans="1:11" ht="11.25" customHeight="1" x14ac:dyDescent="0.2">
      <c r="A10" s="52"/>
      <c r="B10" s="56"/>
      <c r="C10" s="199"/>
      <c r="D10" s="199"/>
      <c r="E10" s="199"/>
      <c r="F10" s="199"/>
      <c r="G10" s="199"/>
      <c r="H10" s="58"/>
      <c r="J10" s="52"/>
    </row>
    <row r="11" spans="1:11" ht="14.25" customHeight="1" x14ac:dyDescent="0.2">
      <c r="A11" s="52"/>
      <c r="B11" s="56"/>
      <c r="C11" s="80" t="str">
        <f>te!A48</f>
        <v>Source:</v>
      </c>
      <c r="D11" s="81" t="s">
        <v>47</v>
      </c>
      <c r="E11" s="81" t="s">
        <v>47</v>
      </c>
      <c r="F11" s="81" t="s">
        <v>126</v>
      </c>
      <c r="G11" s="81" t="str">
        <f>te!A28</f>
        <v>Enchaîné</v>
      </c>
      <c r="H11" s="52"/>
      <c r="J11" s="52"/>
    </row>
    <row r="12" spans="1:11" ht="12.75" customHeight="1" x14ac:dyDescent="0.2">
      <c r="A12" s="52"/>
      <c r="B12" s="56"/>
      <c r="C12" s="80" t="str">
        <f>te!A56</f>
        <v>Agrégation:</v>
      </c>
      <c r="D12" s="89" t="str">
        <f>te!A26</f>
        <v>sans pondération</v>
      </c>
      <c r="E12" s="89" t="str">
        <f>te!A27</f>
        <v>avec pondération</v>
      </c>
      <c r="F12" s="89" t="str">
        <f>te!A27</f>
        <v>avec pondération</v>
      </c>
      <c r="G12" s="90"/>
      <c r="H12" s="52"/>
      <c r="J12" s="52"/>
    </row>
    <row r="13" spans="1:11" x14ac:dyDescent="0.2">
      <c r="A13" s="57" t="str">
        <f>MID(C13,1,4)</f>
        <v>1986</v>
      </c>
      <c r="B13" s="57" t="s">
        <v>175</v>
      </c>
      <c r="C13" s="143" t="s">
        <v>186</v>
      </c>
      <c r="D13" s="144">
        <f>IF(ISNUMBER(VLOOKUP($B13,ch_hev_ung_dat!$M$8:$AA$33,3,FALSE)),VLOOKUP($B13,ch_hev_ung_dat!$M$8:$AA$33,3,FALSE),#N/A)</f>
        <v>68</v>
      </c>
      <c r="E13" s="144" t="e">
        <f>IF(ISNUMBER(VLOOKUP($B13,ch_hev_dat!$M$8:$AB$28,3,FALSE)),VLOOKUP($B13,ch_hev_dat!$M$8:$AB$28,3,FALSE),#N/A)</f>
        <v>#N/A</v>
      </c>
      <c r="F13" s="144" t="e">
        <f>IF(ISNUMBER(VLOOKUP(B13,ch_fpre_dat!$M$8:$AB$28,3,FALSE)),VLOOKUP(B13,ch_fpre_dat!$M$8:$AB$28,3,FALSE),#N/A)</f>
        <v>#N/A</v>
      </c>
      <c r="G13" s="144">
        <f>IF(ISNUMBER(VLOOKUP(B13,ch_verkettung!$I$5:$AN$60,4,FALSE)),VLOOKUP(B13,ch_verkettung!$I$5:$AN$60,4,FALSE),#N/A)</f>
        <v>68</v>
      </c>
      <c r="H13" s="52"/>
      <c r="J13" s="52"/>
    </row>
    <row r="14" spans="1:11" x14ac:dyDescent="0.2">
      <c r="A14" s="57" t="str">
        <f t="shared" ref="A14:A77" si="0">MID(C14,1,4)</f>
        <v>1987</v>
      </c>
      <c r="B14" s="57" t="s">
        <v>198</v>
      </c>
      <c r="C14" s="143" t="s">
        <v>208</v>
      </c>
      <c r="D14" s="144" t="e">
        <f>IF(ISNUMBER(VLOOKUP($B14,ch_hev_ung_dat!$M$8:$AA$33,3,FALSE)),VLOOKUP($B14,ch_hev_ung_dat!$M$8:$AA$33,3,FALSE),#N/A)</f>
        <v>#N/A</v>
      </c>
      <c r="E14" s="144" t="e">
        <f>IF(ISNUMBER(VLOOKUP($B14,ch_hev_dat!$M$8:$AB$28,3,FALSE)),VLOOKUP($B14,ch_hev_dat!$M$8:$AB$28,3,FALSE),#N/A)</f>
        <v>#N/A</v>
      </c>
      <c r="F14" s="144" t="e">
        <f>IF(ISNUMBER(VLOOKUP(B14,ch_fpre_dat!$M$8:$AB$28,3,FALSE)),VLOOKUP(B14,ch_fpre_dat!$M$8:$AB$28,3,FALSE),#N/A)</f>
        <v>#N/A</v>
      </c>
      <c r="G14" s="144" t="e">
        <f>IF(ISNUMBER(VLOOKUP(B14,ch_verkettung!$I$5:$AN$60,4,FALSE)),VLOOKUP(B14,ch_verkettung!$I$5:$AN$60,4,FALSE),#N/A)</f>
        <v>#N/A</v>
      </c>
      <c r="H14" s="52"/>
      <c r="J14" s="52"/>
      <c r="K14" s="91"/>
    </row>
    <row r="15" spans="1:11" x14ac:dyDescent="0.2">
      <c r="A15" s="57" t="str">
        <f t="shared" si="0"/>
        <v>1987</v>
      </c>
      <c r="B15" s="57" t="s">
        <v>176</v>
      </c>
      <c r="C15" s="143" t="s">
        <v>187</v>
      </c>
      <c r="D15" s="144">
        <f>IF(ISNUMBER(VLOOKUP($B15,ch_hev_ung_dat!$M$8:$AA$33,3,FALSE)),VLOOKUP($B15,ch_hev_ung_dat!$M$8:$AA$33,3,FALSE),#N/A)</f>
        <v>84</v>
      </c>
      <c r="E15" s="144" t="e">
        <f>IF(ISNUMBER(VLOOKUP($B15,ch_hev_dat!$M$8:$AB$28,3,FALSE)),VLOOKUP($B15,ch_hev_dat!$M$8:$AB$28,3,FALSE),#N/A)</f>
        <v>#N/A</v>
      </c>
      <c r="F15" s="144" t="e">
        <f>IF(ISNUMBER(VLOOKUP(B15,ch_fpre_dat!$M$8:$AB$28,3,FALSE)),VLOOKUP(B15,ch_fpre_dat!$M$8:$AB$28,3,FALSE),#N/A)</f>
        <v>#N/A</v>
      </c>
      <c r="G15" s="144">
        <f>IF(ISNUMBER(VLOOKUP(B15,ch_verkettung!$I$5:$AN$60,4,FALSE)),VLOOKUP(B15,ch_verkettung!$I$5:$AN$60,4,FALSE),#N/A)</f>
        <v>84</v>
      </c>
      <c r="H15" s="52"/>
      <c r="J15" s="52"/>
    </row>
    <row r="16" spans="1:11" x14ac:dyDescent="0.2">
      <c r="A16" s="57" t="str">
        <f t="shared" si="0"/>
        <v>1988</v>
      </c>
      <c r="B16" s="57" t="s">
        <v>199</v>
      </c>
      <c r="C16" s="143" t="s">
        <v>209</v>
      </c>
      <c r="D16" s="144" t="e">
        <f>IF(ISNUMBER(VLOOKUP($B16,ch_hev_ung_dat!$M$8:$AA$33,3,FALSE)),VLOOKUP($B16,ch_hev_ung_dat!$M$8:$AA$33,3,FALSE),#N/A)</f>
        <v>#N/A</v>
      </c>
      <c r="E16" s="144" t="e">
        <f>IF(ISNUMBER(VLOOKUP($B16,ch_hev_dat!$M$8:$AB$28,3,FALSE)),VLOOKUP($B16,ch_hev_dat!$M$8:$AB$28,3,FALSE),#N/A)</f>
        <v>#N/A</v>
      </c>
      <c r="F16" s="144" t="e">
        <f>IF(ISNUMBER(VLOOKUP(B16,ch_fpre_dat!$M$8:$AB$28,3,FALSE)),VLOOKUP(B16,ch_fpre_dat!$M$8:$AB$28,3,FALSE),#N/A)</f>
        <v>#N/A</v>
      </c>
      <c r="G16" s="144" t="e">
        <f>IF(ISNUMBER(VLOOKUP(B16,ch_verkettung!$I$5:$AN$60,4,FALSE)),VLOOKUP(B16,ch_verkettung!$I$5:$AN$60,4,FALSE),#N/A)</f>
        <v>#N/A</v>
      </c>
      <c r="H16" s="52"/>
      <c r="J16" s="52"/>
    </row>
    <row r="17" spans="1:10" x14ac:dyDescent="0.2">
      <c r="A17" s="57" t="str">
        <f t="shared" si="0"/>
        <v>1988</v>
      </c>
      <c r="B17" s="57" t="s">
        <v>177</v>
      </c>
      <c r="C17" s="143" t="s">
        <v>188</v>
      </c>
      <c r="D17" s="144">
        <f>IF(ISNUMBER(VLOOKUP($B17,ch_hev_ung_dat!$M$8:$AA$33,3,FALSE)),VLOOKUP($B17,ch_hev_ung_dat!$M$8:$AA$33,3,FALSE),#N/A)</f>
        <v>104</v>
      </c>
      <c r="E17" s="144" t="e">
        <f>IF(ISNUMBER(VLOOKUP($B17,ch_hev_dat!$M$8:$AB$28,3,FALSE)),VLOOKUP($B17,ch_hev_dat!$M$8:$AB$28,3,FALSE),#N/A)</f>
        <v>#N/A</v>
      </c>
      <c r="F17" s="144" t="e">
        <f>IF(ISNUMBER(VLOOKUP(B17,ch_fpre_dat!$M$8:$AB$28,3,FALSE)),VLOOKUP(B17,ch_fpre_dat!$M$8:$AB$28,3,FALSE),#N/A)</f>
        <v>#N/A</v>
      </c>
      <c r="G17" s="144">
        <f>IF(ISNUMBER(VLOOKUP(B17,ch_verkettung!$I$5:$AN$60,4,FALSE)),VLOOKUP(B17,ch_verkettung!$I$5:$AN$60,4,FALSE),#N/A)</f>
        <v>104</v>
      </c>
      <c r="H17" s="52"/>
      <c r="J17" s="52"/>
    </row>
    <row r="18" spans="1:10" x14ac:dyDescent="0.2">
      <c r="A18" s="57" t="str">
        <f t="shared" si="0"/>
        <v>1989</v>
      </c>
      <c r="B18" s="57" t="s">
        <v>200</v>
      </c>
      <c r="C18" s="143" t="s">
        <v>210</v>
      </c>
      <c r="D18" s="144" t="e">
        <f>IF(ISNUMBER(VLOOKUP($B18,ch_hev_ung_dat!$M$8:$AA$33,3,FALSE)),VLOOKUP($B18,ch_hev_ung_dat!$M$8:$AA$33,3,FALSE),#N/A)</f>
        <v>#N/A</v>
      </c>
      <c r="E18" s="144" t="e">
        <f>IF(ISNUMBER(VLOOKUP($B18,ch_hev_dat!$M$8:$AB$28,3,FALSE)),VLOOKUP($B18,ch_hev_dat!$M$8:$AB$28,3,FALSE),#N/A)</f>
        <v>#N/A</v>
      </c>
      <c r="F18" s="144" t="e">
        <f>IF(ISNUMBER(VLOOKUP(B18,ch_fpre_dat!$M$8:$AB$28,3,FALSE)),VLOOKUP(B18,ch_fpre_dat!$M$8:$AB$28,3,FALSE),#N/A)</f>
        <v>#N/A</v>
      </c>
      <c r="G18" s="144" t="e">
        <f>IF(ISNUMBER(VLOOKUP(B18,ch_verkettung!$I$5:$AN$60,4,FALSE)),VLOOKUP(B18,ch_verkettung!$I$5:$AN$60,4,FALSE),#N/A)</f>
        <v>#N/A</v>
      </c>
      <c r="H18" s="52"/>
      <c r="J18" s="52"/>
    </row>
    <row r="19" spans="1:10" x14ac:dyDescent="0.2">
      <c r="A19" s="57" t="str">
        <f t="shared" si="0"/>
        <v>1989</v>
      </c>
      <c r="B19" s="57" t="s">
        <v>178</v>
      </c>
      <c r="C19" s="143" t="s">
        <v>189</v>
      </c>
      <c r="D19" s="144">
        <f>IF(ISNUMBER(VLOOKUP($B19,ch_hev_ung_dat!$M$8:$AA$33,3,FALSE)),VLOOKUP($B19,ch_hev_ung_dat!$M$8:$AA$33,3,FALSE),#N/A)</f>
        <v>65</v>
      </c>
      <c r="E19" s="144" t="e">
        <f>IF(ISNUMBER(VLOOKUP($B19,ch_hev_dat!$M$8:$AB$28,3,FALSE)),VLOOKUP($B19,ch_hev_dat!$M$8:$AB$28,3,FALSE),#N/A)</f>
        <v>#N/A</v>
      </c>
      <c r="F19" s="144" t="e">
        <f>IF(ISNUMBER(VLOOKUP(B19,ch_fpre_dat!$M$8:$AB$28,3,FALSE)),VLOOKUP(B19,ch_fpre_dat!$M$8:$AB$28,3,FALSE),#N/A)</f>
        <v>#N/A</v>
      </c>
      <c r="G19" s="144">
        <f>IF(ISNUMBER(VLOOKUP(B19,ch_verkettung!$I$5:$AN$60,4,FALSE)),VLOOKUP(B19,ch_verkettung!$I$5:$AN$60,4,FALSE),#N/A)</f>
        <v>65</v>
      </c>
      <c r="H19" s="52"/>
      <c r="J19" s="52"/>
    </row>
    <row r="20" spans="1:10" x14ac:dyDescent="0.2">
      <c r="A20" s="57" t="str">
        <f t="shared" si="0"/>
        <v>1990</v>
      </c>
      <c r="B20" s="57" t="s">
        <v>201</v>
      </c>
      <c r="C20" s="143" t="s">
        <v>211</v>
      </c>
      <c r="D20" s="144" t="e">
        <f>IF(ISNUMBER(VLOOKUP($B20,ch_hev_ung_dat!$M$8:$AA$33,3,FALSE)),VLOOKUP($B20,ch_hev_ung_dat!$M$8:$AA$33,3,FALSE),#N/A)</f>
        <v>#N/A</v>
      </c>
      <c r="E20" s="144" t="e">
        <f>IF(ISNUMBER(VLOOKUP($B20,ch_hev_dat!$M$8:$AB$28,3,FALSE)),VLOOKUP($B20,ch_hev_dat!$M$8:$AB$28,3,FALSE),#N/A)</f>
        <v>#N/A</v>
      </c>
      <c r="F20" s="144" t="e">
        <f>IF(ISNUMBER(VLOOKUP(B20,ch_fpre_dat!$M$8:$AB$28,3,FALSE)),VLOOKUP(B20,ch_fpre_dat!$M$8:$AB$28,3,FALSE),#N/A)</f>
        <v>#N/A</v>
      </c>
      <c r="G20" s="144" t="e">
        <f>IF(ISNUMBER(VLOOKUP(B20,ch_verkettung!$I$5:$AN$60,4,FALSE)),VLOOKUP(B20,ch_verkettung!$I$5:$AN$60,4,FALSE),#N/A)</f>
        <v>#N/A</v>
      </c>
      <c r="H20" s="52"/>
      <c r="J20" s="52"/>
    </row>
    <row r="21" spans="1:10" x14ac:dyDescent="0.2">
      <c r="A21" s="57" t="str">
        <f t="shared" si="0"/>
        <v>1990</v>
      </c>
      <c r="B21" s="57" t="s">
        <v>179</v>
      </c>
      <c r="C21" s="143" t="s">
        <v>190</v>
      </c>
      <c r="D21" s="144">
        <f>IF(ISNUMBER(VLOOKUP($B21,ch_hev_ung_dat!$M$8:$AA$33,3,FALSE)),VLOOKUP($B21,ch_hev_ung_dat!$M$8:$AA$33,3,FALSE),#N/A)</f>
        <v>-76</v>
      </c>
      <c r="E21" s="144" t="e">
        <f>IF(ISNUMBER(VLOOKUP($B21,ch_hev_dat!$M$8:$AB$28,3,FALSE)),VLOOKUP($B21,ch_hev_dat!$M$8:$AB$28,3,FALSE),#N/A)</f>
        <v>#N/A</v>
      </c>
      <c r="F21" s="144" t="e">
        <f>IF(ISNUMBER(VLOOKUP(B21,ch_fpre_dat!$M$8:$AB$28,3,FALSE)),VLOOKUP(B21,ch_fpre_dat!$M$8:$AB$28,3,FALSE),#N/A)</f>
        <v>#N/A</v>
      </c>
      <c r="G21" s="144">
        <f>IF(ISNUMBER(VLOOKUP(B21,ch_verkettung!$I$5:$AN$60,4,FALSE)),VLOOKUP(B21,ch_verkettung!$I$5:$AN$60,4,FALSE),#N/A)</f>
        <v>-76</v>
      </c>
      <c r="H21" s="52"/>
      <c r="J21" s="75"/>
    </row>
    <row r="22" spans="1:10" x14ac:dyDescent="0.2">
      <c r="A22" s="57" t="str">
        <f t="shared" si="0"/>
        <v>1991</v>
      </c>
      <c r="B22" s="57" t="s">
        <v>202</v>
      </c>
      <c r="C22" s="143" t="s">
        <v>212</v>
      </c>
      <c r="D22" s="144" t="e">
        <f>IF(ISNUMBER(VLOOKUP($B22,ch_hev_ung_dat!$M$8:$AA$33,3,FALSE)),VLOOKUP($B22,ch_hev_ung_dat!$M$8:$AA$33,3,FALSE),#N/A)</f>
        <v>#N/A</v>
      </c>
      <c r="E22" s="144" t="e">
        <f>IF(ISNUMBER(VLOOKUP($B22,ch_hev_dat!$M$8:$AB$28,3,FALSE)),VLOOKUP($B22,ch_hev_dat!$M$8:$AB$28,3,FALSE),#N/A)</f>
        <v>#N/A</v>
      </c>
      <c r="F22" s="144" t="e">
        <f>IF(ISNUMBER(VLOOKUP(B22,ch_fpre_dat!$M$8:$AB$28,3,FALSE)),VLOOKUP(B22,ch_fpre_dat!$M$8:$AB$28,3,FALSE),#N/A)</f>
        <v>#N/A</v>
      </c>
      <c r="G22" s="144" t="e">
        <f>IF(ISNUMBER(VLOOKUP(B22,ch_verkettung!$I$5:$AN$60,4,FALSE)),VLOOKUP(B22,ch_verkettung!$I$5:$AN$60,4,FALSE),#N/A)</f>
        <v>#N/A</v>
      </c>
      <c r="H22" s="52"/>
      <c r="I22" s="127" t="str">
        <f>IF(Fragen!B1=4,"",IF(Fragen!B1=5,"",CONCATENATE(te!A18," ",te!A43," ",VLOOKUP(Fragen!C1,te!$G$7:$Q$22,2,FALSE)," ",te!A46," ",VLOOKUP(Fragen!C1,te!$G$7:$Q$22,7,FALSE))))</f>
        <v>Remarque: Interruptions structurelles au 4e trimestre 1996 et au 4e trimestre 2008</v>
      </c>
      <c r="J22" s="75"/>
    </row>
    <row r="23" spans="1:10" x14ac:dyDescent="0.2">
      <c r="A23" s="57" t="str">
        <f t="shared" si="0"/>
        <v>1991</v>
      </c>
      <c r="B23" s="57" t="s">
        <v>180</v>
      </c>
      <c r="C23" s="143" t="s">
        <v>191</v>
      </c>
      <c r="D23" s="144">
        <f>IF(ISNUMBER(VLOOKUP($B23,ch_hev_ung_dat!$M$8:$AA$33,3,FALSE)),VLOOKUP($B23,ch_hev_ung_dat!$M$8:$AA$33,3,FALSE),#N/A)</f>
        <v>-47</v>
      </c>
      <c r="E23" s="144" t="e">
        <f>IF(ISNUMBER(VLOOKUP($B23,ch_hev_dat!$M$8:$AB$28,3,FALSE)),VLOOKUP($B23,ch_hev_dat!$M$8:$AB$28,3,FALSE),#N/A)</f>
        <v>#N/A</v>
      </c>
      <c r="F23" s="144" t="e">
        <f>IF(ISNUMBER(VLOOKUP(B23,ch_fpre_dat!$M$8:$AB$28,3,FALSE)),VLOOKUP(B23,ch_fpre_dat!$M$8:$AB$28,3,FALSE),#N/A)</f>
        <v>#N/A</v>
      </c>
      <c r="G23" s="144">
        <f>IF(ISNUMBER(VLOOKUP(B23,ch_verkettung!$I$5:$AN$60,4,FALSE)),VLOOKUP(B23,ch_verkettung!$I$5:$AN$60,4,FALSE),#N/A)</f>
        <v>-47</v>
      </c>
      <c r="H23" s="52"/>
      <c r="I23" s="186" t="str">
        <f>te!A59</f>
        <v>Intervalle des valeurs possibles indice : -200 à +200</v>
      </c>
      <c r="J23" s="52"/>
    </row>
    <row r="24" spans="1:10" x14ac:dyDescent="0.2">
      <c r="A24" s="57" t="str">
        <f t="shared" si="0"/>
        <v>1992</v>
      </c>
      <c r="B24" s="57" t="s">
        <v>203</v>
      </c>
      <c r="C24" s="143" t="s">
        <v>213</v>
      </c>
      <c r="D24" s="144" t="e">
        <f>IF(ISNUMBER(VLOOKUP($B24,ch_hev_ung_dat!$M$8:$AA$33,3,FALSE)),VLOOKUP($B24,ch_hev_ung_dat!$M$8:$AA$33,3,FALSE),#N/A)</f>
        <v>#N/A</v>
      </c>
      <c r="E24" s="144" t="e">
        <f>IF(ISNUMBER(VLOOKUP($B24,ch_hev_dat!$M$8:$AB$28,3,FALSE)),VLOOKUP($B24,ch_hev_dat!$M$8:$AB$28,3,FALSE),#N/A)</f>
        <v>#N/A</v>
      </c>
      <c r="F24" s="144" t="e">
        <f>IF(ISNUMBER(VLOOKUP(B24,ch_fpre_dat!$M$8:$AB$28,3,FALSE)),VLOOKUP(B24,ch_fpre_dat!$M$8:$AB$28,3,FALSE),#N/A)</f>
        <v>#N/A</v>
      </c>
      <c r="G24" s="144" t="e">
        <f>IF(ISNUMBER(VLOOKUP(B24,ch_verkettung!$I$5:$AN$60,4,FALSE)),VLOOKUP(B24,ch_verkettung!$I$5:$AN$60,4,FALSE),#N/A)</f>
        <v>#N/A</v>
      </c>
      <c r="H24" s="52"/>
      <c r="I24" s="101" t="str">
        <f>CONCATENATE(te!A25," ",te!A49," / ",te!A50,".")</f>
        <v>Source: HEV Schweiz / FPRE.</v>
      </c>
      <c r="J24" s="52"/>
    </row>
    <row r="25" spans="1:10" x14ac:dyDescent="0.2">
      <c r="A25" s="57" t="str">
        <f t="shared" si="0"/>
        <v>1992</v>
      </c>
      <c r="B25" s="57" t="s">
        <v>181</v>
      </c>
      <c r="C25" s="143" t="s">
        <v>192</v>
      </c>
      <c r="D25" s="144">
        <f>IF(ISNUMBER(VLOOKUP($B25,ch_hev_ung_dat!$M$8:$AA$33,3,FALSE)),VLOOKUP($B25,ch_hev_ung_dat!$M$8:$AA$33,3,FALSE),#N/A)</f>
        <v>-12</v>
      </c>
      <c r="E25" s="144" t="e">
        <f>IF(ISNUMBER(VLOOKUP($B25,ch_hev_dat!$M$8:$AB$28,3,FALSE)),VLOOKUP($B25,ch_hev_dat!$M$8:$AB$28,3,FALSE),#N/A)</f>
        <v>#N/A</v>
      </c>
      <c r="F25" s="144" t="e">
        <f>IF(ISNUMBER(VLOOKUP(B25,ch_fpre_dat!$M$8:$AB$28,3,FALSE)),VLOOKUP(B25,ch_fpre_dat!$M$8:$AB$28,3,FALSE),#N/A)</f>
        <v>#N/A</v>
      </c>
      <c r="G25" s="144">
        <f>IF(ISNUMBER(VLOOKUP(B25,ch_verkettung!$I$5:$AN$60,4,FALSE)),VLOOKUP(B25,ch_verkettung!$I$5:$AN$60,4,FALSE),#N/A)</f>
        <v>-12</v>
      </c>
      <c r="H25" s="52"/>
      <c r="I25" s="52"/>
      <c r="J25" s="52"/>
    </row>
    <row r="26" spans="1:10" x14ac:dyDescent="0.2">
      <c r="A26" s="57" t="str">
        <f t="shared" si="0"/>
        <v>1993</v>
      </c>
      <c r="B26" s="57" t="s">
        <v>204</v>
      </c>
      <c r="C26" s="143" t="s">
        <v>214</v>
      </c>
      <c r="D26" s="144" t="e">
        <f>IF(ISNUMBER(VLOOKUP($B26,ch_hev_ung_dat!$M$8:$AA$33,3,FALSE)),VLOOKUP($B26,ch_hev_ung_dat!$M$8:$AA$33,3,FALSE),#N/A)</f>
        <v>#N/A</v>
      </c>
      <c r="E26" s="144" t="e">
        <f>IF(ISNUMBER(VLOOKUP($B26,ch_hev_dat!$M$8:$AB$28,3,FALSE)),VLOOKUP($B26,ch_hev_dat!$M$8:$AB$28,3,FALSE),#N/A)</f>
        <v>#N/A</v>
      </c>
      <c r="F26" s="144" t="e">
        <f>IF(ISNUMBER(VLOOKUP(B26,ch_fpre_dat!$M$8:$AB$28,3,FALSE)),VLOOKUP(B26,ch_fpre_dat!$M$8:$AB$28,3,FALSE),#N/A)</f>
        <v>#N/A</v>
      </c>
      <c r="G26" s="144" t="e">
        <f>IF(ISNUMBER(VLOOKUP(B26,ch_verkettung!$I$5:$AN$60,4,FALSE)),VLOOKUP(B26,ch_verkettung!$I$5:$AN$60,4,FALSE),#N/A)</f>
        <v>#N/A</v>
      </c>
      <c r="H26" s="52"/>
      <c r="I26" s="102" t="str">
        <f>CONCATENATE(te!A30," ",Fragen!$D$1)</f>
        <v>Comparaison attente et rétrospective PPE</v>
      </c>
      <c r="J26" s="52"/>
    </row>
    <row r="27" spans="1:10" x14ac:dyDescent="0.2">
      <c r="A27" s="57" t="str">
        <f t="shared" si="0"/>
        <v>1993</v>
      </c>
      <c r="B27" s="57" t="s">
        <v>182</v>
      </c>
      <c r="C27" s="143" t="s">
        <v>193</v>
      </c>
      <c r="D27" s="144">
        <f>IF(ISNUMBER(VLOOKUP($B27,ch_hev_ung_dat!$M$8:$AA$33,3,FALSE)),VLOOKUP($B27,ch_hev_ung_dat!$M$8:$AA$33,3,FALSE),#N/A)</f>
        <v>26</v>
      </c>
      <c r="E27" s="144" t="e">
        <f>IF(ISNUMBER(VLOOKUP($B27,ch_hev_dat!$M$8:$AB$28,3,FALSE)),VLOOKUP($B27,ch_hev_dat!$M$8:$AB$28,3,FALSE),#N/A)</f>
        <v>#N/A</v>
      </c>
      <c r="F27" s="144" t="e">
        <f>IF(ISNUMBER(VLOOKUP(B27,ch_fpre_dat!$M$8:$AB$28,3,FALSE)),VLOOKUP(B27,ch_fpre_dat!$M$8:$AB$28,3,FALSE),#N/A)</f>
        <v>#N/A</v>
      </c>
      <c r="G27" s="144">
        <f>IF(ISNUMBER(VLOOKUP(B27,ch_verkettung!$I$5:$AN$60,4,FALSE)),VLOOKUP(B27,ch_verkettung!$I$5:$AN$60,4,FALSE),#N/A)</f>
        <v>26</v>
      </c>
      <c r="H27" s="52"/>
      <c r="J27" s="52"/>
    </row>
    <row r="28" spans="1:10" x14ac:dyDescent="0.2">
      <c r="A28" s="57" t="str">
        <f t="shared" si="0"/>
        <v>1994</v>
      </c>
      <c r="B28" s="57" t="s">
        <v>205</v>
      </c>
      <c r="C28" s="143" t="s">
        <v>215</v>
      </c>
      <c r="D28" s="144" t="e">
        <f>IF(ISNUMBER(VLOOKUP($B28,ch_hev_ung_dat!$M$8:$AA$33,3,FALSE)),VLOOKUP($B28,ch_hev_ung_dat!$M$8:$AA$33,3,FALSE),#N/A)</f>
        <v>#N/A</v>
      </c>
      <c r="E28" s="144" t="e">
        <f>IF(ISNUMBER(VLOOKUP($B28,ch_hev_dat!$M$8:$AB$28,3,FALSE)),VLOOKUP($B28,ch_hev_dat!$M$8:$AB$28,3,FALSE),#N/A)</f>
        <v>#N/A</v>
      </c>
      <c r="F28" s="144" t="e">
        <f>IF(ISNUMBER(VLOOKUP(B28,ch_fpre_dat!$M$8:$AB$28,3,FALSE)),VLOOKUP(B28,ch_fpre_dat!$M$8:$AB$28,3,FALSE),#N/A)</f>
        <v>#N/A</v>
      </c>
      <c r="G28" s="144" t="e">
        <f>IF(ISNUMBER(VLOOKUP(B28,ch_verkettung!$I$5:$AN$60,4,FALSE)),VLOOKUP(B28,ch_verkettung!$I$5:$AN$60,4,FALSE),#N/A)</f>
        <v>#N/A</v>
      </c>
      <c r="H28" s="52"/>
      <c r="J28" s="52"/>
    </row>
    <row r="29" spans="1:10" x14ac:dyDescent="0.2">
      <c r="A29" s="57" t="str">
        <f t="shared" si="0"/>
        <v>1994</v>
      </c>
      <c r="B29" s="57" t="s">
        <v>183</v>
      </c>
      <c r="C29" s="143" t="s">
        <v>194</v>
      </c>
      <c r="D29" s="144">
        <f>IF(ISNUMBER(VLOOKUP($B29,ch_hev_ung_dat!$M$8:$AA$33,3,FALSE)),VLOOKUP($B29,ch_hev_ung_dat!$M$8:$AA$33,3,FALSE),#N/A)</f>
        <v>18</v>
      </c>
      <c r="E29" s="144" t="e">
        <f>IF(ISNUMBER(VLOOKUP($B29,ch_hev_dat!$M$8:$AB$28,3,FALSE)),VLOOKUP($B29,ch_hev_dat!$M$8:$AB$28,3,FALSE),#N/A)</f>
        <v>#N/A</v>
      </c>
      <c r="F29" s="144" t="e">
        <f>IF(ISNUMBER(VLOOKUP(B29,ch_fpre_dat!$M$8:$AB$28,3,FALSE)),VLOOKUP(B29,ch_fpre_dat!$M$8:$AB$28,3,FALSE),#N/A)</f>
        <v>#N/A</v>
      </c>
      <c r="G29" s="144">
        <f>IF(ISNUMBER(VLOOKUP(B29,ch_verkettung!$I$5:$AN$60,4,FALSE)),VLOOKUP(B29,ch_verkettung!$I$5:$AN$60,4,FALSE),#N/A)</f>
        <v>18</v>
      </c>
      <c r="H29" s="52"/>
      <c r="I29" s="40"/>
      <c r="J29" s="52"/>
    </row>
    <row r="30" spans="1:10" ht="15" x14ac:dyDescent="0.2">
      <c r="A30" s="57" t="str">
        <f t="shared" si="0"/>
        <v>1995</v>
      </c>
      <c r="B30" s="57" t="s">
        <v>206</v>
      </c>
      <c r="C30" s="143" t="s">
        <v>216</v>
      </c>
      <c r="D30" s="144" t="e">
        <f>IF(ISNUMBER(VLOOKUP($B30,ch_hev_ung_dat!$M$8:$AA$33,3,FALSE)),VLOOKUP($B30,ch_hev_ung_dat!$M$8:$AA$33,3,FALSE),#N/A)</f>
        <v>#N/A</v>
      </c>
      <c r="E30" s="144" t="e">
        <f>IF(ISNUMBER(VLOOKUP($B30,ch_hev_dat!$M$8:$AB$28,3,FALSE)),VLOOKUP($B30,ch_hev_dat!$M$8:$AB$28,3,FALSE),#N/A)</f>
        <v>#N/A</v>
      </c>
      <c r="F30" s="144" t="e">
        <f>IF(ISNUMBER(VLOOKUP(B30,ch_fpre_dat!$M$8:$AB$28,3,FALSE)),VLOOKUP(B30,ch_fpre_dat!$M$8:$AB$28,3,FALSE),#N/A)</f>
        <v>#N/A</v>
      </c>
      <c r="G30" s="144" t="e">
        <f>IF(ISNUMBER(VLOOKUP(B30,ch_verkettung!$I$5:$AN$60,4,FALSE)),VLOOKUP(B30,ch_verkettung!$I$5:$AN$60,4,FALSE),#N/A)</f>
        <v>#N/A</v>
      </c>
      <c r="H30" s="52"/>
      <c r="I30" s="41"/>
      <c r="J30" s="52"/>
    </row>
    <row r="31" spans="1:10" x14ac:dyDescent="0.2">
      <c r="A31" s="57" t="str">
        <f t="shared" si="0"/>
        <v>1995</v>
      </c>
      <c r="B31" s="57" t="s">
        <v>184</v>
      </c>
      <c r="C31" s="143" t="s">
        <v>195</v>
      </c>
      <c r="D31" s="144">
        <f>IF(ISNUMBER(VLOOKUP($B31,ch_hev_ung_dat!$M$8:$AA$33,3,FALSE)),VLOOKUP($B31,ch_hev_ung_dat!$M$8:$AA$33,3,FALSE),#N/A)</f>
        <v>-40</v>
      </c>
      <c r="E31" s="144" t="e">
        <f>IF(ISNUMBER(VLOOKUP($B31,ch_hev_dat!$M$8:$AB$28,3,FALSE)),VLOOKUP($B31,ch_hev_dat!$M$8:$AB$28,3,FALSE),#N/A)</f>
        <v>#N/A</v>
      </c>
      <c r="F31" s="144" t="e">
        <f>IF(ISNUMBER(VLOOKUP(B31,ch_fpre_dat!$M$8:$AB$28,3,FALSE)),VLOOKUP(B31,ch_fpre_dat!$M$8:$AB$28,3,FALSE),#N/A)</f>
        <v>#N/A</v>
      </c>
      <c r="G31" s="144">
        <f>IF(ISNUMBER(VLOOKUP(B31,ch_verkettung!$I$5:$AN$60,4,FALSE)),VLOOKUP(B31,ch_verkettung!$I$5:$AN$60,4,FALSE),#N/A)</f>
        <v>-40</v>
      </c>
      <c r="H31" s="52"/>
      <c r="J31" s="52"/>
    </row>
    <row r="32" spans="1:10" x14ac:dyDescent="0.2">
      <c r="A32" s="57" t="str">
        <f t="shared" si="0"/>
        <v>1996</v>
      </c>
      <c r="B32" s="57" t="s">
        <v>207</v>
      </c>
      <c r="C32" s="143" t="s">
        <v>217</v>
      </c>
      <c r="D32" s="144" t="e">
        <f>IF(ISNUMBER(VLOOKUP($B32,ch_hev_ung_dat!$M$8:$AA$33,3,FALSE)),VLOOKUP($B32,ch_hev_ung_dat!$M$8:$AA$33,3,FALSE),#N/A)</f>
        <v>#N/A</v>
      </c>
      <c r="E32" s="144" t="e">
        <f>IF(ISNUMBER(VLOOKUP($B32,ch_hev_dat!$M$8:$AB$28,3,FALSE)),VLOOKUP($B32,ch_hev_dat!$M$8:$AB$28,3,FALSE),#N/A)</f>
        <v>#N/A</v>
      </c>
      <c r="F32" s="144" t="e">
        <f>IF(ISNUMBER(VLOOKUP(B32,ch_fpre_dat!$M$8:$AB$28,3,FALSE)),VLOOKUP(B32,ch_fpre_dat!$M$8:$AB$28,3,FALSE),#N/A)</f>
        <v>#N/A</v>
      </c>
      <c r="G32" s="144" t="e">
        <f>IF(ISNUMBER(VLOOKUP(B32,ch_verkettung!$I$5:$AN$60,4,FALSE)),VLOOKUP(B32,ch_verkettung!$I$5:$AN$60,4,FALSE),#N/A)</f>
        <v>#N/A</v>
      </c>
      <c r="H32" s="52"/>
      <c r="J32" s="52"/>
    </row>
    <row r="33" spans="1:10" x14ac:dyDescent="0.2">
      <c r="A33" s="57" t="str">
        <f t="shared" si="0"/>
        <v>1996</v>
      </c>
      <c r="B33" s="57" t="s">
        <v>114</v>
      </c>
      <c r="C33" s="143" t="s">
        <v>129</v>
      </c>
      <c r="D33" s="144">
        <f>IF(ISNUMBER(VLOOKUP($B33,ch_hev_ung_dat!$M$8:$AA$33,3,FALSE)),VLOOKUP($B33,ch_hev_ung_dat!$M$8:$AA$33,3,FALSE),#N/A)</f>
        <v>-36.585365853658537</v>
      </c>
      <c r="E33" s="144">
        <f>IF(ISNUMBER(VLOOKUP($B33,ch_hev_dat!$M$8:$AB$28,3,FALSE)),VLOOKUP($B33,ch_hev_dat!$M$8:$AB$28,3,FALSE),#N/A)</f>
        <v>-32.068666047861392</v>
      </c>
      <c r="F33" s="144" t="e">
        <f>IF(ISNUMBER(VLOOKUP(B33,ch_fpre_dat!$M$8:$AB$28,3,FALSE)),VLOOKUP(B33,ch_fpre_dat!$M$8:$AB$28,3,FALSE),#N/A)</f>
        <v>#N/A</v>
      </c>
      <c r="G33" s="144">
        <f>IF(ISNUMBER(VLOOKUP(B33,ch_verkettung!$I$5:$AN$60,4,FALSE)),VLOOKUP(B33,ch_verkettung!$I$5:$AN$60,4,FALSE),#N/A)</f>
        <v>-32.068666047861392</v>
      </c>
      <c r="H33" s="52"/>
      <c r="J33" s="52"/>
    </row>
    <row r="34" spans="1:10" x14ac:dyDescent="0.2">
      <c r="A34" s="57" t="str">
        <f t="shared" si="0"/>
        <v>1997</v>
      </c>
      <c r="B34" s="57" t="s">
        <v>131</v>
      </c>
      <c r="C34" s="143" t="s">
        <v>130</v>
      </c>
      <c r="D34" s="144" t="e">
        <f>IF(ISNUMBER(VLOOKUP($B34,ch_hev_ung_dat!$M$8:$AA$33,3,FALSE)),VLOOKUP($B34,ch_hev_ung_dat!$M$8:$AA$33,3,FALSE),#N/A)</f>
        <v>#N/A</v>
      </c>
      <c r="E34" s="144" t="e">
        <f>IF(ISNUMBER(VLOOKUP($B34,ch_hev_dat!$M$8:$AB$28,3,FALSE)),VLOOKUP($B34,ch_hev_dat!$M$8:$AB$28,3,FALSE),#N/A)</f>
        <v>#N/A</v>
      </c>
      <c r="F34" s="144" t="e">
        <f>IF(ISNUMBER(VLOOKUP(B34,ch_fpre_dat!$M$8:$AB$28,3,FALSE)),VLOOKUP(B34,ch_fpre_dat!$M$8:$AB$28,3,FALSE),#N/A)</f>
        <v>#N/A</v>
      </c>
      <c r="G34" s="144" t="e">
        <f>IF(ISNUMBER(VLOOKUP(B34,ch_verkettung!$I$5:$AN$60,4,FALSE)),VLOOKUP(B34,ch_verkettung!$I$5:$AN$60,4,FALSE),#N/A)</f>
        <v>#N/A</v>
      </c>
      <c r="H34" s="52"/>
      <c r="J34" s="52"/>
    </row>
    <row r="35" spans="1:10" x14ac:dyDescent="0.2">
      <c r="A35" s="57" t="str">
        <f t="shared" si="0"/>
        <v>1997</v>
      </c>
      <c r="B35" s="57" t="s">
        <v>115</v>
      </c>
      <c r="C35" s="143" t="s">
        <v>142</v>
      </c>
      <c r="D35" s="144">
        <f>IF(ISNUMBER(VLOOKUP($B35,ch_hev_ung_dat!$M$8:$AA$33,3,FALSE)),VLOOKUP($B35,ch_hev_ung_dat!$M$8:$AA$33,3,FALSE),#N/A)</f>
        <v>6.024096385542169</v>
      </c>
      <c r="E35" s="144">
        <f>IF(ISNUMBER(VLOOKUP($B35,ch_hev_dat!$M$8:$AB$28,3,FALSE)),VLOOKUP($B35,ch_hev_dat!$M$8:$AB$28,3,FALSE),#N/A)</f>
        <v>11.949152844569428</v>
      </c>
      <c r="F35" s="144" t="e">
        <f>IF(ISNUMBER(VLOOKUP(B35,ch_fpre_dat!$M$8:$AB$28,3,FALSE)),VLOOKUP(B35,ch_fpre_dat!$M$8:$AB$28,3,FALSE),#N/A)</f>
        <v>#N/A</v>
      </c>
      <c r="G35" s="144">
        <f>IF(ISNUMBER(VLOOKUP(B35,ch_verkettung!$I$5:$AN$60,4,FALSE)),VLOOKUP(B35,ch_verkettung!$I$5:$AN$60,4,FALSE),#N/A)</f>
        <v>11.949152844569428</v>
      </c>
      <c r="H35" s="52"/>
      <c r="I35" s="40"/>
      <c r="J35" s="52"/>
    </row>
    <row r="36" spans="1:10" x14ac:dyDescent="0.2">
      <c r="A36" s="57" t="str">
        <f t="shared" si="0"/>
        <v>1998</v>
      </c>
      <c r="B36" s="57" t="s">
        <v>132</v>
      </c>
      <c r="C36" s="143" t="s">
        <v>143</v>
      </c>
      <c r="D36" s="144" t="e">
        <f>IF(ISNUMBER(VLOOKUP($B36,ch_hev_ung_dat!$M$8:$AA$33,3,FALSE)),VLOOKUP($B36,ch_hev_ung_dat!$M$8:$AA$33,3,FALSE),#N/A)</f>
        <v>#N/A</v>
      </c>
      <c r="E36" s="144" t="e">
        <f>IF(ISNUMBER(VLOOKUP($B36,ch_hev_dat!$M$8:$AB$28,3,FALSE)),VLOOKUP($B36,ch_hev_dat!$M$8:$AB$28,3,FALSE),#N/A)</f>
        <v>#N/A</v>
      </c>
      <c r="F36" s="144" t="e">
        <f>IF(ISNUMBER(VLOOKUP(B36,ch_fpre_dat!$M$8:$AB$28,3,FALSE)),VLOOKUP(B36,ch_fpre_dat!$M$8:$AB$28,3,FALSE),#N/A)</f>
        <v>#N/A</v>
      </c>
      <c r="G36" s="144" t="e">
        <f>IF(ISNUMBER(VLOOKUP(B36,ch_verkettung!$I$5:$AN$60,4,FALSE)),VLOOKUP(B36,ch_verkettung!$I$5:$AN$60,4,FALSE),#N/A)</f>
        <v>#N/A</v>
      </c>
      <c r="H36" s="52"/>
      <c r="I36" s="40"/>
      <c r="J36" s="52"/>
    </row>
    <row r="37" spans="1:10" ht="15" customHeight="1" x14ac:dyDescent="0.2">
      <c r="A37" s="57" t="str">
        <f t="shared" si="0"/>
        <v>1998</v>
      </c>
      <c r="B37" s="57" t="s">
        <v>116</v>
      </c>
      <c r="C37" s="143" t="s">
        <v>144</v>
      </c>
      <c r="D37" s="144">
        <f>IF(ISNUMBER(VLOOKUP($B37,ch_hev_ung_dat!$M$8:$AA$33,3,FALSE)),VLOOKUP($B37,ch_hev_ung_dat!$M$8:$AA$33,3,FALSE),#N/A)</f>
        <v>24.358974358974358</v>
      </c>
      <c r="E37" s="144">
        <f>IF(ISNUMBER(VLOOKUP($B37,ch_hev_dat!$M$8:$AB$28,3,FALSE)),VLOOKUP($B37,ch_hev_dat!$M$8:$AB$28,3,FALSE),#N/A)</f>
        <v>29.785227492710074</v>
      </c>
      <c r="F37" s="144" t="e">
        <f>IF(ISNUMBER(VLOOKUP(B37,ch_fpre_dat!$M$8:$AB$28,3,FALSE)),VLOOKUP(B37,ch_fpre_dat!$M$8:$AB$28,3,FALSE),#N/A)</f>
        <v>#N/A</v>
      </c>
      <c r="G37" s="144">
        <f>IF(ISNUMBER(VLOOKUP(B37,ch_verkettung!$I$5:$AN$60,4,FALSE)),VLOOKUP(B37,ch_verkettung!$I$5:$AN$60,4,FALSE),#N/A)</f>
        <v>29.785227492710074</v>
      </c>
      <c r="H37" s="52"/>
      <c r="J37" s="52"/>
    </row>
    <row r="38" spans="1:10" x14ac:dyDescent="0.2">
      <c r="A38" s="57" t="str">
        <f t="shared" si="0"/>
        <v>1999</v>
      </c>
      <c r="B38" s="57" t="s">
        <v>133</v>
      </c>
      <c r="C38" s="143" t="s">
        <v>145</v>
      </c>
      <c r="D38" s="144" t="e">
        <f>IF(ISNUMBER(VLOOKUP($B38,ch_hev_ung_dat!$M$8:$AA$33,3,FALSE)),VLOOKUP($B38,ch_hev_ung_dat!$M$8:$AA$33,3,FALSE),#N/A)</f>
        <v>#N/A</v>
      </c>
      <c r="E38" s="144" t="e">
        <f>IF(ISNUMBER(VLOOKUP($B38,ch_hev_dat!$M$8:$AB$28,3,FALSE)),VLOOKUP($B38,ch_hev_dat!$M$8:$AB$28,3,FALSE),#N/A)</f>
        <v>#N/A</v>
      </c>
      <c r="F38" s="144" t="e">
        <f>IF(ISNUMBER(VLOOKUP(B38,ch_fpre_dat!$M$8:$AB$28,3,FALSE)),VLOOKUP(B38,ch_fpre_dat!$M$8:$AB$28,3,FALSE),#N/A)</f>
        <v>#N/A</v>
      </c>
      <c r="G38" s="144" t="e">
        <f>IF(ISNUMBER(VLOOKUP(B38,ch_verkettung!$I$5:$AN$60,4,FALSE)),VLOOKUP(B38,ch_verkettung!$I$5:$AN$60,4,FALSE),#N/A)</f>
        <v>#N/A</v>
      </c>
      <c r="H38" s="52"/>
      <c r="I38" s="40"/>
      <c r="J38" s="52"/>
    </row>
    <row r="39" spans="1:10" x14ac:dyDescent="0.2">
      <c r="A39" s="57" t="str">
        <f t="shared" si="0"/>
        <v>1999</v>
      </c>
      <c r="B39" s="57" t="s">
        <v>117</v>
      </c>
      <c r="C39" s="143" t="s">
        <v>146</v>
      </c>
      <c r="D39" s="144">
        <f>IF(ISNUMBER(VLOOKUP($B39,ch_hev_ung_dat!$M$8:$AA$33,3,FALSE)),VLOOKUP($B39,ch_hev_ung_dat!$M$8:$AA$33,3,FALSE),#N/A)</f>
        <v>55.072463768115945</v>
      </c>
      <c r="E39" s="144">
        <f>IF(ISNUMBER(VLOOKUP($B39,ch_hev_dat!$M$8:$AB$28,3,FALSE)),VLOOKUP($B39,ch_hev_dat!$M$8:$AB$28,3,FALSE),#N/A)</f>
        <v>57.510723703688406</v>
      </c>
      <c r="F39" s="144" t="e">
        <f>IF(ISNUMBER(VLOOKUP(B39,ch_fpre_dat!$M$8:$AB$28,3,FALSE)),VLOOKUP(B39,ch_fpre_dat!$M$8:$AB$28,3,FALSE),#N/A)</f>
        <v>#N/A</v>
      </c>
      <c r="G39" s="144">
        <f>IF(ISNUMBER(VLOOKUP(B39,ch_verkettung!$I$5:$AN$60,4,FALSE)),VLOOKUP(B39,ch_verkettung!$I$5:$AN$60,4,FALSE),#N/A)</f>
        <v>57.510723703688406</v>
      </c>
      <c r="H39" s="52"/>
      <c r="I39" s="40"/>
      <c r="J39" s="52"/>
    </row>
    <row r="40" spans="1:10" x14ac:dyDescent="0.2">
      <c r="A40" s="57" t="str">
        <f t="shared" si="0"/>
        <v>2000</v>
      </c>
      <c r="B40" s="57" t="s">
        <v>134</v>
      </c>
      <c r="C40" s="143" t="s">
        <v>147</v>
      </c>
      <c r="D40" s="144" t="e">
        <f>IF(ISNUMBER(VLOOKUP($B40,ch_hev_ung_dat!$M$8:$AA$33,3,FALSE)),VLOOKUP($B40,ch_hev_ung_dat!$M$8:$AA$33,3,FALSE),#N/A)</f>
        <v>#N/A</v>
      </c>
      <c r="E40" s="144" t="e">
        <f>IF(ISNUMBER(VLOOKUP($B40,ch_hev_dat!$M$8:$AB$28,3,FALSE)),VLOOKUP($B40,ch_hev_dat!$M$8:$AB$28,3,FALSE),#N/A)</f>
        <v>#N/A</v>
      </c>
      <c r="F40" s="144" t="e">
        <f>IF(ISNUMBER(VLOOKUP(B40,ch_fpre_dat!$M$8:$AB$28,3,FALSE)),VLOOKUP(B40,ch_fpre_dat!$M$8:$AB$28,3,FALSE),#N/A)</f>
        <v>#N/A</v>
      </c>
      <c r="G40" s="144" t="e">
        <f>IF(ISNUMBER(VLOOKUP(B40,ch_verkettung!$I$5:$AN$60,4,FALSE)),VLOOKUP(B40,ch_verkettung!$I$5:$AN$60,4,FALSE),#N/A)</f>
        <v>#N/A</v>
      </c>
      <c r="H40" s="52"/>
      <c r="I40" s="40"/>
      <c r="J40" s="52"/>
    </row>
    <row r="41" spans="1:10" x14ac:dyDescent="0.2">
      <c r="A41" s="57" t="str">
        <f t="shared" si="0"/>
        <v>2000</v>
      </c>
      <c r="B41" s="57" t="s">
        <v>118</v>
      </c>
      <c r="C41" s="143" t="s">
        <v>148</v>
      </c>
      <c r="D41" s="144">
        <f>IF(ISNUMBER(VLOOKUP($B41,ch_hev_ung_dat!$M$8:$AA$33,3,FALSE)),VLOOKUP($B41,ch_hev_ung_dat!$M$8:$AA$33,3,FALSE),#N/A)</f>
        <v>59.22330097087378</v>
      </c>
      <c r="E41" s="144">
        <f>IF(ISNUMBER(VLOOKUP($B41,ch_hev_dat!$M$8:$AB$28,3,FALSE)),VLOOKUP($B41,ch_hev_dat!$M$8:$AB$28,3,FALSE),#N/A)</f>
        <v>59.223113351437682</v>
      </c>
      <c r="F41" s="144" t="e">
        <f>IF(ISNUMBER(VLOOKUP(B41,ch_fpre_dat!$M$8:$AB$28,3,FALSE)),VLOOKUP(B41,ch_fpre_dat!$M$8:$AB$28,3,FALSE),#N/A)</f>
        <v>#N/A</v>
      </c>
      <c r="G41" s="144">
        <f>IF(ISNUMBER(VLOOKUP(B41,ch_verkettung!$I$5:$AN$60,4,FALSE)),VLOOKUP(B41,ch_verkettung!$I$5:$AN$60,4,FALSE),#N/A)</f>
        <v>59.223113351437682</v>
      </c>
      <c r="H41" s="52"/>
      <c r="I41" s="40"/>
      <c r="J41" s="52"/>
    </row>
    <row r="42" spans="1:10" x14ac:dyDescent="0.2">
      <c r="A42" s="57" t="str">
        <f t="shared" si="0"/>
        <v>2001</v>
      </c>
      <c r="B42" s="57" t="s">
        <v>135</v>
      </c>
      <c r="C42" s="143" t="s">
        <v>149</v>
      </c>
      <c r="D42" s="144" t="e">
        <f>IF(ISNUMBER(VLOOKUP($B42,ch_hev_ung_dat!$M$8:$AA$33,3,FALSE)),VLOOKUP($B42,ch_hev_ung_dat!$M$8:$AA$33,3,FALSE),#N/A)</f>
        <v>#N/A</v>
      </c>
      <c r="E42" s="144" t="e">
        <f>IF(ISNUMBER(VLOOKUP($B42,ch_hev_dat!$M$8:$AB$28,3,FALSE)),VLOOKUP($B42,ch_hev_dat!$M$8:$AB$28,3,FALSE),#N/A)</f>
        <v>#N/A</v>
      </c>
      <c r="F42" s="144" t="e">
        <f>IF(ISNUMBER(VLOOKUP(B42,ch_fpre_dat!$M$8:$AB$28,3,FALSE)),VLOOKUP(B42,ch_fpre_dat!$M$8:$AB$28,3,FALSE),#N/A)</f>
        <v>#N/A</v>
      </c>
      <c r="G42" s="144" t="e">
        <f>IF(ISNUMBER(VLOOKUP(B42,ch_verkettung!$I$5:$AN$60,4,FALSE)),VLOOKUP(B42,ch_verkettung!$I$5:$AN$60,4,FALSE),#N/A)</f>
        <v>#N/A</v>
      </c>
      <c r="H42" s="52"/>
      <c r="I42" s="40"/>
      <c r="J42" s="52"/>
    </row>
    <row r="43" spans="1:10" x14ac:dyDescent="0.2">
      <c r="A43" s="57" t="str">
        <f t="shared" si="0"/>
        <v>2001</v>
      </c>
      <c r="B43" s="57" t="s">
        <v>119</v>
      </c>
      <c r="C43" s="143" t="s">
        <v>150</v>
      </c>
      <c r="D43" s="144">
        <f>IF(ISNUMBER(VLOOKUP($B43,ch_hev_ung_dat!$M$8:$AA$33,3,FALSE)),VLOOKUP($B43,ch_hev_ung_dat!$M$8:$AA$33,3,FALSE),#N/A)</f>
        <v>25.925925925925924</v>
      </c>
      <c r="E43" s="144">
        <f>IF(ISNUMBER(VLOOKUP($B43,ch_hev_dat!$M$8:$AB$28,3,FALSE)),VLOOKUP($B43,ch_hev_dat!$M$8:$AB$28,3,FALSE),#N/A)</f>
        <v>21.301048396002127</v>
      </c>
      <c r="F43" s="144" t="e">
        <f>IF(ISNUMBER(VLOOKUP(B43,ch_fpre_dat!$M$8:$AB$28,3,FALSE)),VLOOKUP(B43,ch_fpre_dat!$M$8:$AB$28,3,FALSE),#N/A)</f>
        <v>#N/A</v>
      </c>
      <c r="G43" s="144">
        <f>IF(ISNUMBER(VLOOKUP(B43,ch_verkettung!$I$5:$AN$60,4,FALSE)),VLOOKUP(B43,ch_verkettung!$I$5:$AN$60,4,FALSE),#N/A)</f>
        <v>21.301048396002127</v>
      </c>
      <c r="H43" s="52"/>
      <c r="I43" s="40"/>
      <c r="J43" s="52"/>
    </row>
    <row r="44" spans="1:10" x14ac:dyDescent="0.2">
      <c r="A44" s="57" t="str">
        <f t="shared" si="0"/>
        <v>2002</v>
      </c>
      <c r="B44" s="57" t="s">
        <v>136</v>
      </c>
      <c r="C44" s="143" t="s">
        <v>128</v>
      </c>
      <c r="D44" s="144" t="e">
        <f>IF(ISNUMBER(VLOOKUP($B44,ch_hev_ung_dat!$M$8:$AA$33,3,FALSE)),VLOOKUP($B44,ch_hev_ung_dat!$M$8:$AA$33,3,FALSE),#N/A)</f>
        <v>#N/A</v>
      </c>
      <c r="E44" s="144" t="e">
        <f>IF(ISNUMBER(VLOOKUP($B44,ch_hev_dat!$M$8:$AB$28,3,FALSE)),VLOOKUP($B44,ch_hev_dat!$M$8:$AB$28,3,FALSE),#N/A)</f>
        <v>#N/A</v>
      </c>
      <c r="F44" s="144" t="e">
        <f>IF(ISNUMBER(VLOOKUP(B44,ch_fpre_dat!$M$8:$AB$28,3,FALSE)),VLOOKUP(B44,ch_fpre_dat!$M$8:$AB$28,3,FALSE),#N/A)</f>
        <v>#N/A</v>
      </c>
      <c r="G44" s="144" t="e">
        <f>IF(ISNUMBER(VLOOKUP(B44,ch_verkettung!$I$5:$AN$60,4,FALSE)),VLOOKUP(B44,ch_verkettung!$I$5:$AN$60,4,FALSE),#N/A)</f>
        <v>#N/A</v>
      </c>
      <c r="H44" s="52"/>
      <c r="I44" s="40"/>
      <c r="J44" s="52"/>
    </row>
    <row r="45" spans="1:10" x14ac:dyDescent="0.2">
      <c r="A45" s="57" t="str">
        <f t="shared" si="0"/>
        <v>2002</v>
      </c>
      <c r="B45" s="57" t="s">
        <v>120</v>
      </c>
      <c r="C45" s="143" t="s">
        <v>151</v>
      </c>
      <c r="D45" s="144">
        <f>IF(ISNUMBER(VLOOKUP($B45,ch_hev_ung_dat!$M$8:$AA$33,3,FALSE)),VLOOKUP($B45,ch_hev_ung_dat!$M$8:$AA$33,3,FALSE),#N/A)</f>
        <v>0</v>
      </c>
      <c r="E45" s="144">
        <f>IF(ISNUMBER(VLOOKUP($B45,ch_hev_dat!$M$8:$AB$28,3,FALSE)),VLOOKUP($B45,ch_hev_dat!$M$8:$AB$28,3,FALSE),#N/A)</f>
        <v>10.824727239919774</v>
      </c>
      <c r="F45" s="144" t="e">
        <f>IF(ISNUMBER(VLOOKUP(B45,ch_fpre_dat!$M$8:$AB$28,3,FALSE)),VLOOKUP(B45,ch_fpre_dat!$M$8:$AB$28,3,FALSE),#N/A)</f>
        <v>#N/A</v>
      </c>
      <c r="G45" s="144">
        <f>IF(ISNUMBER(VLOOKUP(B45,ch_verkettung!$I$5:$AN$60,4,FALSE)),VLOOKUP(B45,ch_verkettung!$I$5:$AN$60,4,FALSE),#N/A)</f>
        <v>10.824727239919774</v>
      </c>
      <c r="H45" s="52"/>
      <c r="I45" s="40"/>
      <c r="J45" s="52"/>
    </row>
    <row r="46" spans="1:10" x14ac:dyDescent="0.2">
      <c r="A46" s="57" t="str">
        <f t="shared" si="0"/>
        <v>2003</v>
      </c>
      <c r="B46" s="57" t="s">
        <v>137</v>
      </c>
      <c r="C46" s="143" t="s">
        <v>152</v>
      </c>
      <c r="D46" s="144" t="e">
        <f>IF(ISNUMBER(VLOOKUP($B46,ch_hev_ung_dat!$M$8:$AA$33,3,FALSE)),VLOOKUP($B46,ch_hev_ung_dat!$M$8:$AA$33,3,FALSE),#N/A)</f>
        <v>#N/A</v>
      </c>
      <c r="E46" s="144" t="e">
        <f>IF(ISNUMBER(VLOOKUP($B46,ch_hev_dat!$M$8:$AB$28,3,FALSE)),VLOOKUP($B46,ch_hev_dat!$M$8:$AB$28,3,FALSE),#N/A)</f>
        <v>#N/A</v>
      </c>
      <c r="F46" s="144" t="e">
        <f>IF(ISNUMBER(VLOOKUP(B46,ch_fpre_dat!$M$8:$AB$28,3,FALSE)),VLOOKUP(B46,ch_fpre_dat!$M$8:$AB$28,3,FALSE),#N/A)</f>
        <v>#N/A</v>
      </c>
      <c r="G46" s="144" t="e">
        <f>IF(ISNUMBER(VLOOKUP(B46,ch_verkettung!$I$5:$AN$60,4,FALSE)),VLOOKUP(B46,ch_verkettung!$I$5:$AN$60,4,FALSE),#N/A)</f>
        <v>#N/A</v>
      </c>
      <c r="H46" s="52"/>
      <c r="I46" s="40"/>
      <c r="J46" s="52"/>
    </row>
    <row r="47" spans="1:10" x14ac:dyDescent="0.2">
      <c r="A47" s="57" t="str">
        <f t="shared" si="0"/>
        <v>2003</v>
      </c>
      <c r="B47" s="57" t="s">
        <v>121</v>
      </c>
      <c r="C47" s="143" t="s">
        <v>153</v>
      </c>
      <c r="D47" s="144">
        <f>IF(ISNUMBER(VLOOKUP($B47,ch_hev_ung_dat!$M$8:$AA$33,3,FALSE)),VLOOKUP($B47,ch_hev_ung_dat!$M$8:$AA$33,3,FALSE),#N/A)</f>
        <v>9.375</v>
      </c>
      <c r="E47" s="144">
        <f>IF(ISNUMBER(VLOOKUP($B47,ch_hev_dat!$M$8:$AB$28,3,FALSE)),VLOOKUP($B47,ch_hev_dat!$M$8:$AB$28,3,FALSE),#N/A)</f>
        <v>9.1918297144350785</v>
      </c>
      <c r="F47" s="144" t="e">
        <f>IF(ISNUMBER(VLOOKUP(B47,ch_fpre_dat!$M$8:$AB$28,3,FALSE)),VLOOKUP(B47,ch_fpre_dat!$M$8:$AB$28,3,FALSE),#N/A)</f>
        <v>#N/A</v>
      </c>
      <c r="G47" s="144">
        <f>IF(ISNUMBER(VLOOKUP(B47,ch_verkettung!$I$5:$AN$60,4,FALSE)),VLOOKUP(B47,ch_verkettung!$I$5:$AN$60,4,FALSE),#N/A)</f>
        <v>9.1918297144350785</v>
      </c>
      <c r="H47" s="52"/>
      <c r="I47" s="42"/>
      <c r="J47" s="52"/>
    </row>
    <row r="48" spans="1:10" x14ac:dyDescent="0.2">
      <c r="A48" s="57" t="str">
        <f t="shared" si="0"/>
        <v>2004</v>
      </c>
      <c r="B48" s="57" t="s">
        <v>138</v>
      </c>
      <c r="C48" s="143" t="s">
        <v>154</v>
      </c>
      <c r="D48" s="144" t="e">
        <f>IF(ISNUMBER(VLOOKUP($B48,ch_hev_ung_dat!$M$8:$AA$33,3,FALSE)),VLOOKUP($B48,ch_hev_ung_dat!$M$8:$AA$33,3,FALSE),#N/A)</f>
        <v>#N/A</v>
      </c>
      <c r="E48" s="144" t="e">
        <f>IF(ISNUMBER(VLOOKUP($B48,ch_hev_dat!$M$8:$AB$28,3,FALSE)),VLOOKUP($B48,ch_hev_dat!$M$8:$AB$28,3,FALSE),#N/A)</f>
        <v>#N/A</v>
      </c>
      <c r="F48" s="144" t="e">
        <f>IF(ISNUMBER(VLOOKUP(B48,ch_fpre_dat!$M$8:$AB$28,3,FALSE)),VLOOKUP(B48,ch_fpre_dat!$M$8:$AB$28,3,FALSE),#N/A)</f>
        <v>#N/A</v>
      </c>
      <c r="G48" s="144" t="e">
        <f>IF(ISNUMBER(VLOOKUP(B48,ch_verkettung!$I$5:$AN$60,4,FALSE)),VLOOKUP(B48,ch_verkettung!$I$5:$AN$60,4,FALSE),#N/A)</f>
        <v>#N/A</v>
      </c>
      <c r="H48" s="52"/>
      <c r="I48" s="186" t="str">
        <f>te!A59</f>
        <v>Intervalle des valeurs possibles indice : -200 à +200</v>
      </c>
      <c r="J48" s="52"/>
    </row>
    <row r="49" spans="1:10" x14ac:dyDescent="0.2">
      <c r="A49" s="57" t="str">
        <f t="shared" si="0"/>
        <v>2004</v>
      </c>
      <c r="B49" s="57" t="s">
        <v>122</v>
      </c>
      <c r="C49" s="143" t="s">
        <v>155</v>
      </c>
      <c r="D49" s="144">
        <f>IF(ISNUMBER(VLOOKUP($B49,ch_hev_ung_dat!$M$8:$AA$33,3,FALSE)),VLOOKUP($B49,ch_hev_ung_dat!$M$8:$AA$33,3,FALSE),#N/A)</f>
        <v>54.6875</v>
      </c>
      <c r="E49" s="144">
        <f>IF(ISNUMBER(VLOOKUP($B49,ch_hev_dat!$M$8:$AB$28,3,FALSE)),VLOOKUP($B49,ch_hev_dat!$M$8:$AB$28,3,FALSE),#N/A)</f>
        <v>57.586471927870761</v>
      </c>
      <c r="F49" s="144" t="e">
        <f>IF(ISNUMBER(VLOOKUP(B49,ch_fpre_dat!$M$8:$AB$28,3,FALSE)),VLOOKUP(B49,ch_fpre_dat!$M$8:$AB$28,3,FALSE),#N/A)</f>
        <v>#N/A</v>
      </c>
      <c r="G49" s="144">
        <f>IF(ISNUMBER(VLOOKUP(B49,ch_verkettung!$I$5:$AN$60,4,FALSE)),VLOOKUP(B49,ch_verkettung!$I$5:$AN$60,4,FALSE),#N/A)</f>
        <v>57.586471927870761</v>
      </c>
      <c r="H49" s="52"/>
      <c r="I49" s="101" t="str">
        <f>CONCATENATE(te!A25," ",te!A49," / ",te!A50,".")</f>
        <v>Source: HEV Schweiz / FPRE.</v>
      </c>
      <c r="J49" s="52"/>
    </row>
    <row r="50" spans="1:10" x14ac:dyDescent="0.2">
      <c r="A50" s="57" t="str">
        <f t="shared" si="0"/>
        <v>2005</v>
      </c>
      <c r="B50" s="57" t="s">
        <v>139</v>
      </c>
      <c r="C50" s="143" t="s">
        <v>156</v>
      </c>
      <c r="D50" s="144" t="e">
        <f>IF(ISNUMBER(VLOOKUP($B50,ch_hev_ung_dat!$M$8:$AA$33,3,FALSE)),VLOOKUP($B50,ch_hev_ung_dat!$M$8:$AA$33,3,FALSE),#N/A)</f>
        <v>#N/A</v>
      </c>
      <c r="E50" s="144" t="e">
        <f>IF(ISNUMBER(VLOOKUP($B50,ch_hev_dat!$M$8:$AB$28,3,FALSE)),VLOOKUP($B50,ch_hev_dat!$M$8:$AB$28,3,FALSE),#N/A)</f>
        <v>#N/A</v>
      </c>
      <c r="F50" s="144" t="e">
        <f>IF(ISNUMBER(VLOOKUP(B50,ch_fpre_dat!$M$8:$AB$28,3,FALSE)),VLOOKUP(B50,ch_fpre_dat!$M$8:$AB$28,3,FALSE),#N/A)</f>
        <v>#N/A</v>
      </c>
      <c r="G50" s="144" t="e">
        <f>IF(ISNUMBER(VLOOKUP(B50,ch_verkettung!$I$5:$AN$60,4,FALSE)),VLOOKUP(B50,ch_verkettung!$I$5:$AN$60,4,FALSE),#N/A)</f>
        <v>#N/A</v>
      </c>
      <c r="H50" s="52"/>
      <c r="I50" s="66"/>
      <c r="J50" s="52"/>
    </row>
    <row r="51" spans="1:10" x14ac:dyDescent="0.2">
      <c r="A51" s="57" t="str">
        <f t="shared" si="0"/>
        <v>2005</v>
      </c>
      <c r="B51" s="57" t="s">
        <v>123</v>
      </c>
      <c r="C51" s="143" t="s">
        <v>157</v>
      </c>
      <c r="D51" s="144">
        <f>IF(ISNUMBER(VLOOKUP($B51,ch_hev_ung_dat!$M$8:$AA$33,3,FALSE)),VLOOKUP($B51,ch_hev_ung_dat!$M$8:$AA$33,3,FALSE),#N/A)</f>
        <v>48.529411764705884</v>
      </c>
      <c r="E51" s="144">
        <f>IF(ISNUMBER(VLOOKUP($B51,ch_hev_dat!$M$8:$AB$28,3,FALSE)),VLOOKUP($B51,ch_hev_dat!$M$8:$AB$28,3,FALSE),#N/A)</f>
        <v>53.200654210693422</v>
      </c>
      <c r="F51" s="144" t="e">
        <f>IF(ISNUMBER(VLOOKUP(B51,ch_fpre_dat!$M$8:$AB$28,3,FALSE)),VLOOKUP(B51,ch_fpre_dat!$M$8:$AB$28,3,FALSE),#N/A)</f>
        <v>#N/A</v>
      </c>
      <c r="G51" s="144">
        <f>IF(ISNUMBER(VLOOKUP(B51,ch_verkettung!$I$5:$AN$60,4,FALSE)),VLOOKUP(B51,ch_verkettung!$I$5:$AN$60,4,FALSE),#N/A)</f>
        <v>53.200654210693422</v>
      </c>
      <c r="H51" s="52"/>
      <c r="I51" s="52"/>
      <c r="J51" s="52"/>
    </row>
    <row r="52" spans="1:10" x14ac:dyDescent="0.2">
      <c r="A52" s="57" t="str">
        <f t="shared" si="0"/>
        <v>2006</v>
      </c>
      <c r="B52" s="57" t="s">
        <v>140</v>
      </c>
      <c r="C52" s="143" t="s">
        <v>158</v>
      </c>
      <c r="D52" s="144" t="e">
        <f>IF(ISNUMBER(VLOOKUP($B52,ch_hev_ung_dat!$M$8:$AA$33,3,FALSE)),VLOOKUP($B52,ch_hev_ung_dat!$M$8:$AA$33,3,FALSE),#N/A)</f>
        <v>#N/A</v>
      </c>
      <c r="E52" s="144" t="e">
        <f>IF(ISNUMBER(VLOOKUP($B52,ch_hev_dat!$M$8:$AB$28,3,FALSE)),VLOOKUP($B52,ch_hev_dat!$M$8:$AB$28,3,FALSE),#N/A)</f>
        <v>#N/A</v>
      </c>
      <c r="F52" s="144" t="e">
        <f>IF(ISNUMBER(VLOOKUP(B52,ch_fpre_dat!$M$8:$AB$28,3,FALSE)),VLOOKUP(B52,ch_fpre_dat!$M$8:$AB$28,3,FALSE),#N/A)</f>
        <v>#N/A</v>
      </c>
      <c r="G52" s="144" t="e">
        <f>IF(ISNUMBER(VLOOKUP(B52,ch_verkettung!$I$5:$AN$60,4,FALSE)),VLOOKUP(B52,ch_verkettung!$I$5:$AN$60,4,FALSE),#N/A)</f>
        <v>#N/A</v>
      </c>
      <c r="H52" s="52"/>
      <c r="I52" s="52"/>
      <c r="J52" s="52"/>
    </row>
    <row r="53" spans="1:10" x14ac:dyDescent="0.2">
      <c r="A53" s="57" t="str">
        <f t="shared" si="0"/>
        <v>2006</v>
      </c>
      <c r="B53" s="57" t="s">
        <v>124</v>
      </c>
      <c r="C53" s="143" t="s">
        <v>159</v>
      </c>
      <c r="D53" s="144">
        <f>IF(ISNUMBER(VLOOKUP($B53,ch_hev_ung_dat!$M$8:$AA$33,3,FALSE)),VLOOKUP($B53,ch_hev_ung_dat!$M$8:$AA$33,3,FALSE),#N/A)</f>
        <v>33.333333333333329</v>
      </c>
      <c r="E53" s="144">
        <f>IF(ISNUMBER(VLOOKUP($B53,ch_hev_dat!$M$8:$AB$28,3,FALSE)),VLOOKUP($B53,ch_hev_dat!$M$8:$AB$28,3,FALSE),#N/A)</f>
        <v>32.801281287251967</v>
      </c>
      <c r="F53" s="144" t="e">
        <f>IF(ISNUMBER(VLOOKUP(B53,ch_fpre_dat!$M$8:$AB$28,3,FALSE)),VLOOKUP(B53,ch_fpre_dat!$M$8:$AB$28,3,FALSE),#N/A)</f>
        <v>#N/A</v>
      </c>
      <c r="G53" s="144">
        <f>IF(ISNUMBER(VLOOKUP(B53,ch_verkettung!$I$5:$AN$60,4,FALSE)),VLOOKUP(B53,ch_verkettung!$I$5:$AN$60,4,FALSE),#N/A)</f>
        <v>32.801281287251967</v>
      </c>
      <c r="H53" s="52"/>
      <c r="I53" s="52"/>
      <c r="J53" s="52"/>
    </row>
    <row r="54" spans="1:10" x14ac:dyDescent="0.2">
      <c r="A54" s="57" t="str">
        <f t="shared" si="0"/>
        <v>2007</v>
      </c>
      <c r="B54" s="57" t="s">
        <v>141</v>
      </c>
      <c r="C54" s="143" t="s">
        <v>160</v>
      </c>
      <c r="D54" s="144" t="e">
        <f>IF(ISNUMBER(VLOOKUP($B54,ch_hev_ung_dat!$M$8:$AA$33,3,FALSE)),VLOOKUP($B54,ch_hev_ung_dat!$M$8:$AA$33,3,FALSE),#N/A)</f>
        <v>#N/A</v>
      </c>
      <c r="E54" s="144" t="e">
        <f>IF(ISNUMBER(VLOOKUP($B54,ch_hev_dat!$M$8:$AB$28,3,FALSE)),VLOOKUP($B54,ch_hev_dat!$M$8:$AB$28,3,FALSE),#N/A)</f>
        <v>#N/A</v>
      </c>
      <c r="F54" s="144" t="e">
        <f>IF(ISNUMBER(VLOOKUP(B54,ch_fpre_dat!$M$8:$AB$28,3,FALSE)),VLOOKUP(B54,ch_fpre_dat!$M$8:$AB$28,3,FALSE),#N/A)</f>
        <v>#N/A</v>
      </c>
      <c r="G54" s="144" t="e">
        <f>IF(ISNUMBER(VLOOKUP(B54,ch_verkettung!$I$5:$AN$60,4,FALSE)),VLOOKUP(B54,ch_verkettung!$I$5:$AN$60,4,FALSE),#N/A)</f>
        <v>#N/A</v>
      </c>
      <c r="H54" s="52"/>
      <c r="I54" s="52"/>
      <c r="J54" s="52"/>
    </row>
    <row r="55" spans="1:10" x14ac:dyDescent="0.2">
      <c r="A55" s="57" t="str">
        <f t="shared" si="0"/>
        <v>2007</v>
      </c>
      <c r="B55" s="57" t="s">
        <v>125</v>
      </c>
      <c r="C55" s="143" t="s">
        <v>161</v>
      </c>
      <c r="D55" s="144">
        <f>IF(ISNUMBER(VLOOKUP($B55,ch_hev_ung_dat!$M$8:$AA$33,3,FALSE)),VLOOKUP($B55,ch_hev_ung_dat!$M$8:$AA$33,3,FALSE),#N/A)</f>
        <v>15.384615384615385</v>
      </c>
      <c r="E55" s="144">
        <f>IF(ISNUMBER(VLOOKUP($B55,ch_hev_dat!$M$8:$AB$28,3,FALSE)),VLOOKUP($B55,ch_hev_dat!$M$8:$AB$28,3,FALSE),#N/A)</f>
        <v>10.345313125658842</v>
      </c>
      <c r="F55" s="144" t="e">
        <f>IF(ISNUMBER(VLOOKUP(B55,ch_fpre_dat!$M$8:$AB$28,3,FALSE)),VLOOKUP(B55,ch_fpre_dat!$M$8:$AB$28,3,FALSE),#N/A)</f>
        <v>#N/A</v>
      </c>
      <c r="G55" s="144">
        <f>IF(ISNUMBER(VLOOKUP(B55,ch_verkettung!$I$5:$AN$60,4,FALSE)),VLOOKUP(B55,ch_verkettung!$I$5:$AN$60,4,FALSE),#N/A)</f>
        <v>10.345313125658842</v>
      </c>
      <c r="H55" s="52"/>
      <c r="I55" s="52"/>
      <c r="J55" s="52"/>
    </row>
    <row r="56" spans="1:10" x14ac:dyDescent="0.2">
      <c r="A56" s="57" t="str">
        <f t="shared" si="0"/>
        <v>2008</v>
      </c>
      <c r="B56" s="57" t="s">
        <v>48</v>
      </c>
      <c r="C56" s="143" t="s">
        <v>162</v>
      </c>
      <c r="D56" s="144" t="e">
        <f>IF(ISNUMBER(VLOOKUP($B56,ch_hev_ung_dat!$M$8:$AA$33,3,FALSE)),VLOOKUP($B56,ch_hev_ung_dat!$M$8:$AA$33,3,FALSE),#N/A)</f>
        <v>#N/A</v>
      </c>
      <c r="E56" s="144" t="e">
        <f>IF(ISNUMBER(VLOOKUP($B56,ch_hev_dat!$M$8:$AB$28,3,FALSE)),VLOOKUP($B56,ch_hev_dat!$M$8:$AB$28,3,FALSE),#N/A)</f>
        <v>#N/A</v>
      </c>
      <c r="F56" s="144" t="e">
        <f>IF(ISNUMBER(VLOOKUP(B56,ch_fpre_dat!$M$8:$AB$28,3,FALSE)),VLOOKUP(B56,ch_fpre_dat!$M$8:$AB$28,3,FALSE),#N/A)</f>
        <v>#N/A</v>
      </c>
      <c r="G56" s="144" t="e">
        <f>IF(ISNUMBER(VLOOKUP(B56,ch_verkettung!$I$5:$AN$60,4,FALSE)),VLOOKUP(B56,ch_verkettung!$I$5:$AN$60,4,FALSE),#N/A)</f>
        <v>#N/A</v>
      </c>
      <c r="H56" s="52"/>
      <c r="I56" s="52"/>
      <c r="J56" s="52"/>
    </row>
    <row r="57" spans="1:10" x14ac:dyDescent="0.2">
      <c r="A57" s="57" t="str">
        <f t="shared" si="0"/>
        <v>2008</v>
      </c>
      <c r="B57" s="57" t="s">
        <v>49</v>
      </c>
      <c r="C57" s="143" t="s">
        <v>163</v>
      </c>
      <c r="D57" s="144">
        <f>IF(ISNUMBER(VLOOKUP($B57,ch_hev_ung_dat!$M$8:$AA$33,3,FALSE)),VLOOKUP($B57,ch_hev_ung_dat!$M$8:$AA$33,3,FALSE),#N/A)</f>
        <v>5</v>
      </c>
      <c r="E57" s="144">
        <f>IF(ISNUMBER(VLOOKUP($B57,ch_hev_dat!$M$8:$AB$28,3,FALSE)),VLOOKUP($B57,ch_hev_dat!$M$8:$AB$28,3,FALSE),#N/A)</f>
        <v>4.230376512682402</v>
      </c>
      <c r="F57" s="144">
        <f>IF(ISNUMBER(VLOOKUP(B57,ch_fpre_dat!$M$8:$AB$28,3,FALSE)),VLOOKUP(B57,ch_fpre_dat!$M$8:$AB$28,3,FALSE),#N/A)</f>
        <v>-15.4975088595943</v>
      </c>
      <c r="G57" s="144">
        <f>IF(ISNUMBER(VLOOKUP(B57,ch_verkettung!$I$5:$AN$60,4,FALSE)),VLOOKUP(B57,ch_verkettung!$I$5:$AN$60,4,FALSE),#N/A)</f>
        <v>-15.4975088595943</v>
      </c>
      <c r="H57" s="52"/>
      <c r="I57" s="52"/>
      <c r="J57" s="52"/>
    </row>
    <row r="58" spans="1:10" x14ac:dyDescent="0.2">
      <c r="A58" s="57" t="str">
        <f t="shared" si="0"/>
        <v>2009</v>
      </c>
      <c r="B58" s="57" t="s">
        <v>50</v>
      </c>
      <c r="C58" s="143" t="s">
        <v>164</v>
      </c>
      <c r="D58" s="144" t="e">
        <f>IF(ISNUMBER(VLOOKUP($B58,ch_hev_ung_dat!$M$8:$AA$33,3,FALSE)),VLOOKUP($B58,ch_hev_ung_dat!$M$8:$AA$33,3,FALSE),#N/A)</f>
        <v>#N/A</v>
      </c>
      <c r="E58" s="144" t="e">
        <f>IF(ISNUMBER(VLOOKUP($B58,ch_hev_dat!$M$8:$AB$28,3,FALSE)),VLOOKUP($B58,ch_hev_dat!$M$8:$AB$28,3,FALSE),#N/A)</f>
        <v>#N/A</v>
      </c>
      <c r="F58" s="144">
        <f>IF(ISNUMBER(VLOOKUP(B58,ch_fpre_dat!$M$8:$AB$28,3,FALSE)),VLOOKUP(B58,ch_fpre_dat!$M$8:$AB$28,3,FALSE),#N/A)</f>
        <v>-19.421996323183997</v>
      </c>
      <c r="G58" s="144">
        <f>IF(ISNUMBER(VLOOKUP(B58,ch_verkettung!$I$5:$AN$60,4,FALSE)),VLOOKUP(B58,ch_verkettung!$I$5:$AN$60,4,FALSE),#N/A)</f>
        <v>-19.421996323183997</v>
      </c>
      <c r="H58" s="52"/>
      <c r="I58" s="52"/>
      <c r="J58" s="52"/>
    </row>
    <row r="59" spans="1:10" x14ac:dyDescent="0.2">
      <c r="A59" s="57" t="str">
        <f t="shared" si="0"/>
        <v>2009</v>
      </c>
      <c r="B59" s="57" t="s">
        <v>51</v>
      </c>
      <c r="C59" s="143" t="s">
        <v>165</v>
      </c>
      <c r="D59" s="144">
        <f>IF(ISNUMBER(VLOOKUP($B59,ch_hev_ung_dat!$M$8:$AA$33,3,FALSE)),VLOOKUP($B59,ch_hev_ung_dat!$M$8:$AA$33,3,FALSE),#N/A)</f>
        <v>5.5555555555555554</v>
      </c>
      <c r="E59" s="144">
        <f>IF(ISNUMBER(VLOOKUP($B59,ch_hev_dat!$M$8:$AB$28,3,FALSE)),VLOOKUP($B59,ch_hev_dat!$M$8:$AB$28,3,FALSE),#N/A)</f>
        <v>1.3690539011429974</v>
      </c>
      <c r="F59" s="144">
        <f>IF(ISNUMBER(VLOOKUP(B59,ch_fpre_dat!$M$8:$AB$28,3,FALSE)),VLOOKUP(B59,ch_fpre_dat!$M$8:$AB$28,3,FALSE),#N/A)</f>
        <v>-8.3917333865371457</v>
      </c>
      <c r="G59" s="144">
        <f>IF(ISNUMBER(VLOOKUP(B59,ch_verkettung!$I$5:$AN$60,4,FALSE)),VLOOKUP(B59,ch_verkettung!$I$5:$AN$60,4,FALSE),#N/A)</f>
        <v>-8.3917333865371457</v>
      </c>
      <c r="H59" s="52"/>
      <c r="I59" s="52"/>
      <c r="J59" s="52"/>
    </row>
    <row r="60" spans="1:10" x14ac:dyDescent="0.2">
      <c r="A60" s="57" t="str">
        <f t="shared" si="0"/>
        <v>2010</v>
      </c>
      <c r="B60" s="57" t="s">
        <v>52</v>
      </c>
      <c r="C60" s="143" t="s">
        <v>166</v>
      </c>
      <c r="D60" s="144" t="e">
        <f>IF(ISNUMBER(VLOOKUP($B60,ch_hev_ung_dat!$M$8:$AA$33,3,FALSE)),VLOOKUP($B60,ch_hev_ung_dat!$M$8:$AA$33,3,FALSE),#N/A)</f>
        <v>#N/A</v>
      </c>
      <c r="E60" s="144" t="e">
        <f>IF(ISNUMBER(VLOOKUP($B60,ch_hev_dat!$M$8:$AB$28,3,FALSE)),VLOOKUP($B60,ch_hev_dat!$M$8:$AB$28,3,FALSE),#N/A)</f>
        <v>#N/A</v>
      </c>
      <c r="F60" s="144">
        <f>IF(ISNUMBER(VLOOKUP(B60,ch_fpre_dat!$M$8:$AB$28,3,FALSE)),VLOOKUP(B60,ch_fpre_dat!$M$8:$AB$28,3,FALSE),#N/A)</f>
        <v>17.185203663735397</v>
      </c>
      <c r="G60" s="144">
        <f>IF(ISNUMBER(VLOOKUP(B60,ch_verkettung!$I$5:$AN$60,4,FALSE)),VLOOKUP(B60,ch_verkettung!$I$5:$AN$60,4,FALSE),#N/A)</f>
        <v>17.185203663735397</v>
      </c>
      <c r="H60" s="52"/>
      <c r="I60" s="52"/>
      <c r="J60" s="52"/>
    </row>
    <row r="61" spans="1:10" x14ac:dyDescent="0.2">
      <c r="A61" s="57" t="str">
        <f t="shared" si="0"/>
        <v>2010</v>
      </c>
      <c r="B61" s="57" t="s">
        <v>53</v>
      </c>
      <c r="C61" s="143" t="s">
        <v>167</v>
      </c>
      <c r="D61" s="144">
        <f>IF(ISNUMBER(VLOOKUP($B61,ch_hev_ung_dat!$M$8:$AA$33,3,FALSE)),VLOOKUP($B61,ch_hev_ung_dat!$M$8:$AA$33,3,FALSE),#N/A)</f>
        <v>51.5625</v>
      </c>
      <c r="E61" s="144">
        <f>IF(ISNUMBER(VLOOKUP($B61,ch_hev_dat!$M$8:$AB$28,3,FALSE)),VLOOKUP($B61,ch_hev_dat!$M$8:$AB$28,3,FALSE),#N/A)</f>
        <v>51.059864110672123</v>
      </c>
      <c r="F61" s="144">
        <f>IF(ISNUMBER(VLOOKUP(B61,ch_fpre_dat!$M$8:$AB$28,3,FALSE)),VLOOKUP(B61,ch_fpre_dat!$M$8:$AB$28,3,FALSE),#N/A)</f>
        <v>33.736306523302183</v>
      </c>
      <c r="G61" s="144">
        <f>IF(ISNUMBER(VLOOKUP(B61,ch_verkettung!$I$5:$AN$60,4,FALSE)),VLOOKUP(B61,ch_verkettung!$I$5:$AN$60,4,FALSE),#N/A)</f>
        <v>33.736306523302183</v>
      </c>
      <c r="H61" s="52"/>
      <c r="I61" s="52"/>
      <c r="J61" s="52"/>
    </row>
    <row r="62" spans="1:10" x14ac:dyDescent="0.2">
      <c r="A62" s="57" t="str">
        <f t="shared" si="0"/>
        <v>2011</v>
      </c>
      <c r="B62" s="57" t="s">
        <v>54</v>
      </c>
      <c r="C62" s="143" t="s">
        <v>168</v>
      </c>
      <c r="D62" s="144" t="e">
        <f>IF(ISNUMBER(VLOOKUP($B62,ch_hev_ung_dat!$M$8:$AA$33,3,FALSE)),VLOOKUP($B62,ch_hev_ung_dat!$M$8:$AA$33,3,FALSE),#N/A)</f>
        <v>#N/A</v>
      </c>
      <c r="E62" s="144" t="e">
        <f>IF(ISNUMBER(VLOOKUP($B62,ch_hev_dat!$M$8:$AB$28,3,FALSE)),VLOOKUP($B62,ch_hev_dat!$M$8:$AB$28,3,FALSE),#N/A)</f>
        <v>#N/A</v>
      </c>
      <c r="F62" s="144">
        <f>IF(ISNUMBER(VLOOKUP(B62,ch_fpre_dat!$M$8:$AB$28,3,FALSE)),VLOOKUP(B62,ch_fpre_dat!$M$8:$AB$28,3,FALSE),#N/A)</f>
        <v>33.296064679725525</v>
      </c>
      <c r="G62" s="144">
        <f>IF(ISNUMBER(VLOOKUP(B62,ch_verkettung!$I$5:$AN$60,4,FALSE)),VLOOKUP(B62,ch_verkettung!$I$5:$AN$60,4,FALSE),#N/A)</f>
        <v>33.296064679725525</v>
      </c>
      <c r="H62" s="52"/>
      <c r="I62" s="52"/>
      <c r="J62" s="52"/>
    </row>
    <row r="63" spans="1:10" x14ac:dyDescent="0.2">
      <c r="A63" s="57" t="str">
        <f t="shared" si="0"/>
        <v>2011</v>
      </c>
      <c r="B63" s="57" t="s">
        <v>55</v>
      </c>
      <c r="C63" s="143" t="s">
        <v>169</v>
      </c>
      <c r="D63" s="144">
        <f>IF(ISNUMBER(VLOOKUP($B63,ch_hev_ung_dat!$M$8:$AA$33,3,FALSE)),VLOOKUP($B63,ch_hev_ung_dat!$M$8:$AA$33,3,FALSE),#N/A)</f>
        <v>63.70967741935484</v>
      </c>
      <c r="E63" s="144">
        <f>IF(ISNUMBER(VLOOKUP($B63,ch_hev_dat!$M$8:$AB$28,3,FALSE)),VLOOKUP($B63,ch_hev_dat!$M$8:$AB$28,3,FALSE),#N/A)</f>
        <v>61.824670206050257</v>
      </c>
      <c r="F63" s="144">
        <f>IF(ISNUMBER(VLOOKUP(B63,ch_fpre_dat!$M$8:$AB$28,3,FALSE)),VLOOKUP(B63,ch_fpre_dat!$M$8:$AB$28,3,FALSE),#N/A)</f>
        <v>35.832744666867498</v>
      </c>
      <c r="G63" s="144">
        <f>IF(ISNUMBER(VLOOKUP(B63,ch_verkettung!$I$5:$AN$60,4,FALSE)),VLOOKUP(B63,ch_verkettung!$I$5:$AN$60,4,FALSE),#N/A)</f>
        <v>35.832744666867498</v>
      </c>
      <c r="H63" s="52"/>
      <c r="I63" s="52"/>
      <c r="J63" s="52"/>
    </row>
    <row r="64" spans="1:10" x14ac:dyDescent="0.2">
      <c r="A64" s="57" t="str">
        <f t="shared" si="0"/>
        <v>2012</v>
      </c>
      <c r="B64" s="57" t="s">
        <v>56</v>
      </c>
      <c r="C64" s="143" t="s">
        <v>170</v>
      </c>
      <c r="D64" s="144" t="e">
        <f>IF(ISNUMBER(VLOOKUP($B64,ch_hev_ung_dat!$M$8:$AA$33,3,FALSE)),VLOOKUP($B64,ch_hev_ung_dat!$M$8:$AA$33,3,FALSE),#N/A)</f>
        <v>#N/A</v>
      </c>
      <c r="E64" s="144" t="e">
        <f>IF(ISNUMBER(VLOOKUP($B64,ch_hev_dat!$M$8:$AB$28,3,FALSE)),VLOOKUP($B64,ch_hev_dat!$M$8:$AB$28,3,FALSE),#N/A)</f>
        <v>#N/A</v>
      </c>
      <c r="F64" s="144">
        <f>IF(ISNUMBER(VLOOKUP(B64,ch_fpre_dat!$M$8:$AB$28,3,FALSE)),VLOOKUP(B64,ch_fpre_dat!$M$8:$AB$28,3,FALSE),#N/A)</f>
        <v>41.304150327000414</v>
      </c>
      <c r="G64" s="144">
        <f>IF(ISNUMBER(VLOOKUP(B64,ch_verkettung!$I$5:$AN$60,4,FALSE)),VLOOKUP(B64,ch_verkettung!$I$5:$AN$60,4,FALSE),#N/A)</f>
        <v>41.304150327000414</v>
      </c>
      <c r="H64" s="52"/>
      <c r="I64" s="52"/>
      <c r="J64" s="52"/>
    </row>
    <row r="65" spans="1:10" x14ac:dyDescent="0.2">
      <c r="A65" s="57" t="str">
        <f t="shared" si="0"/>
        <v>2012</v>
      </c>
      <c r="B65" s="57" t="s">
        <v>57</v>
      </c>
      <c r="C65" s="145" t="s">
        <v>301</v>
      </c>
      <c r="D65" s="144">
        <f>IF(ISNUMBER(VLOOKUP($B65,ch_hev_ung_dat!$M$8:$AA$34,3,FALSE)),VLOOKUP($B65,ch_hev_ung_dat!$M$8:$AA$34,3,FALSE),#N/A)</f>
        <v>49.350649350649348</v>
      </c>
      <c r="E65" s="144">
        <f>IF(ISNUMBER(VLOOKUP($B65,ch_hev_dat!$M$8:$AB$28,3,FALSE)),VLOOKUP($B65,ch_hev_dat!$M$8:$AB$28,3,FALSE),#N/A)</f>
        <v>42.226581196174976</v>
      </c>
      <c r="F65" s="144">
        <f>IF(ISNUMBER(VLOOKUP(B65,ch_fpre_dat!$M$8:$AB$28,3,FALSE)),VLOOKUP(B65,ch_fpre_dat!$M$8:$AB$28,3,FALSE),#N/A)</f>
        <v>26.163419590682224</v>
      </c>
      <c r="G65" s="144">
        <f>IF(ISNUMBER(VLOOKUP(B65,ch_verkettung!$I$5:$AN$60,4,FALSE)),VLOOKUP(B65,ch_verkettung!$I$5:$AN$60,4,FALSE),#N/A)</f>
        <v>26.163419590682224</v>
      </c>
      <c r="H65" s="52"/>
      <c r="I65" s="52"/>
      <c r="J65" s="52"/>
    </row>
    <row r="66" spans="1:10" x14ac:dyDescent="0.2">
      <c r="A66" s="57" t="str">
        <f t="shared" si="0"/>
        <v>2013</v>
      </c>
      <c r="B66" s="57" t="s">
        <v>58</v>
      </c>
      <c r="C66" s="145" t="s">
        <v>445</v>
      </c>
      <c r="D66" s="144"/>
      <c r="E66" s="144"/>
      <c r="F66" s="144">
        <f>IF(ISNUMBER(VLOOKUP(B66,ch_fpre_dat!$M$8:$AB$28,3,FALSE)),VLOOKUP(B66,ch_fpre_dat!$M$8:$AB$28,3,FALSE),#N/A)</f>
        <v>27.686990973409447</v>
      </c>
      <c r="G66" s="144">
        <f>IF(ISNUMBER(VLOOKUP(B66,ch_verkettung!$I$5:$AN$60,4,FALSE)),VLOOKUP(B66,ch_verkettung!$I$5:$AN$60,4,FALSE),#N/A)</f>
        <v>27.686990973409447</v>
      </c>
      <c r="H66" s="52"/>
      <c r="I66" s="52"/>
      <c r="J66" s="52"/>
    </row>
    <row r="67" spans="1:10" x14ac:dyDescent="0.2">
      <c r="A67" s="57" t="str">
        <f t="shared" si="0"/>
        <v>2013</v>
      </c>
      <c r="B67" s="57" t="s">
        <v>59</v>
      </c>
      <c r="C67" s="145" t="s">
        <v>639</v>
      </c>
      <c r="D67" s="144">
        <f>IF(ISNUMBER(VLOOKUP($B67,ch_hev_ung_dat!$M$8:$AA$50,3,FALSE)),VLOOKUP($B67,ch_hev_ung_dat!$M$8:$AA$50,3,FALSE),#N/A)</f>
        <v>16.161616161616163</v>
      </c>
      <c r="E67" s="144">
        <f>IF(ISNUMBER(VLOOKUP($B67,ch_hev_dat!$M$8:$AB$28,3,FALSE)),VLOOKUP($B67,ch_hev_dat!$M$8:$AB$28,3,FALSE),#N/A)</f>
        <v>12.629991509723634</v>
      </c>
      <c r="F67" s="144">
        <f>IF(ISNUMBER(VLOOKUP(B67,ch_fpre_dat!$M$8:$AB$28,3,FALSE)),VLOOKUP(B67,ch_fpre_dat!$M$8:$AB$28,3,FALSE),#N/A)</f>
        <v>8.5723593257144408</v>
      </c>
      <c r="G67" s="144">
        <f>IF(ISNUMBER(VLOOKUP(B67,ch_verkettung!$I$5:$AN$60,4,FALSE)),VLOOKUP(B67,ch_verkettung!$I$5:$AN$60,4,FALSE),#N/A)</f>
        <v>8.5723593257144408</v>
      </c>
      <c r="H67" s="52"/>
      <c r="I67" s="52"/>
      <c r="J67" s="52"/>
    </row>
    <row r="68" spans="1:10" x14ac:dyDescent="0.2">
      <c r="A68" s="57" t="str">
        <f t="shared" si="0"/>
        <v>2014</v>
      </c>
      <c r="B68" s="57" t="s">
        <v>70</v>
      </c>
      <c r="C68" s="145" t="s">
        <v>640</v>
      </c>
      <c r="D68" s="144" t="e">
        <f>IF(ISNUMBER(VLOOKUP($B68,ch_hev_ung_dat!$M$8:$AA$50,3,FALSE)),VLOOKUP($B68,ch_hev_ung_dat!$M$8:$AA$50,3,FALSE),#N/A)</f>
        <v>#N/A</v>
      </c>
      <c r="E68" s="144" t="e">
        <f>IF(ISNUMBER(VLOOKUP($B68,ch_hev_dat!$M$8:$AB$28,3,FALSE)),VLOOKUP($B68,ch_hev_dat!$M$8:$AB$28,3,FALSE),#N/A)</f>
        <v>#N/A</v>
      </c>
      <c r="F68" s="144">
        <f>IF(ISNUMBER(VLOOKUP(B68,ch_fpre_dat!$M$8:$AB$28,3,FALSE)),VLOOKUP(B68,ch_fpre_dat!$M$8:$AB$28,3,FALSE),#N/A)</f>
        <v>-6.3045292111316407</v>
      </c>
      <c r="G68" s="144">
        <f>IF(ISNUMBER(VLOOKUP(B68,ch_verkettung!$I$5:$AN$60,4,FALSE)),VLOOKUP(B68,ch_verkettung!$I$5:$AN$60,4,FALSE),#N/A)</f>
        <v>-6.3045292111316407</v>
      </c>
      <c r="H68" s="52"/>
      <c r="I68" s="52"/>
      <c r="J68" s="52"/>
    </row>
    <row r="69" spans="1:10" x14ac:dyDescent="0.2">
      <c r="A69" s="57" t="str">
        <f t="shared" si="0"/>
        <v>2014</v>
      </c>
      <c r="B69" s="57" t="s">
        <v>71</v>
      </c>
      <c r="C69" s="145" t="s">
        <v>701</v>
      </c>
      <c r="D69" s="144">
        <f>IF(ISNUMBER(VLOOKUP($B69,ch_hev_ung_dat!$M$8:$AA$50,3,FALSE)),VLOOKUP($B69,ch_hev_ung_dat!$M$8:$AA$50,3,FALSE),#N/A)</f>
        <v>-32.5</v>
      </c>
      <c r="E69" s="144">
        <f>IF(ISNUMBER(VLOOKUP($B69,ch_hev_dat!$M$8:$AB$28,3,FALSE)),VLOOKUP($B69,ch_hev_dat!$M$8:$AB$28,3,FALSE),#N/A)</f>
        <v>-43.028788307194482</v>
      </c>
      <c r="F69" s="144">
        <f>IF(ISNUMBER(VLOOKUP(B69,ch_fpre_dat!$M$8:$AB$28,3,FALSE)),VLOOKUP(B69,ch_fpre_dat!$M$8:$AB$28,3,FALSE),#N/A)</f>
        <v>-23.513956946694197</v>
      </c>
      <c r="G69" s="144">
        <f>IF(ISNUMBER(VLOOKUP(B69,ch_verkettung!$I$5:$AN$61,4,FALSE)),VLOOKUP(B69,ch_verkettung!$I$5:$AN$61,4,FALSE),#N/A)</f>
        <v>-23.513956946694197</v>
      </c>
      <c r="H69" s="52"/>
      <c r="I69" s="52"/>
      <c r="J69" s="52"/>
    </row>
    <row r="70" spans="1:10" x14ac:dyDescent="0.2">
      <c r="A70" s="57" t="str">
        <f t="shared" si="0"/>
        <v>2015</v>
      </c>
      <c r="B70" s="57" t="s">
        <v>72</v>
      </c>
      <c r="C70" s="145" t="s">
        <v>703</v>
      </c>
      <c r="D70" s="144" t="e">
        <f>IF(ISNUMBER(VLOOKUP($B70,ch_hev_ung_dat!$M$8:$AA$50,3,FALSE)),VLOOKUP($B70,ch_hev_ung_dat!$M$8:$AA$50,3,FALSE),#N/A)</f>
        <v>#N/A</v>
      </c>
      <c r="E70" s="144" t="e">
        <f>IF(ISNUMBER(VLOOKUP($B70,ch_hev_dat!$M$8:$AB$28,3,FALSE)),VLOOKUP($B70,ch_hev_dat!$M$8:$AB$28,3,FALSE),#N/A)</f>
        <v>#N/A</v>
      </c>
      <c r="F70" s="144">
        <f>IF(ISNUMBER(VLOOKUP(B70,ch_fpre_dat!$M$8:$AB$28,3,FALSE)),VLOOKUP(B70,ch_fpre_dat!$M$8:$AB$28,3,FALSE),#N/A)</f>
        <v>-10.95406506212351</v>
      </c>
      <c r="G70" s="144">
        <f>IF(ISNUMBER(VLOOKUP(B70,ch_verkettung!$I$5:$AN$500,4,FALSE)),VLOOKUP(B70,ch_verkettung!$I$5:$AN$500,4,FALSE),#N/A)</f>
        <v>-10.95406506212351</v>
      </c>
      <c r="H70" s="52"/>
      <c r="I70" s="52"/>
      <c r="J70" s="52"/>
    </row>
    <row r="71" spans="1:10" x14ac:dyDescent="0.2">
      <c r="A71" s="57" t="str">
        <f t="shared" si="0"/>
        <v>2015</v>
      </c>
      <c r="B71" s="57" t="s">
        <v>73</v>
      </c>
      <c r="C71" s="145" t="s">
        <v>704</v>
      </c>
      <c r="D71" s="144">
        <f>IF(ISNUMBER(VLOOKUP($B71,ch_hev_ung_dat!$M$8:$AA$50,3,FALSE)),VLOOKUP($B71,ch_hev_ung_dat!$M$8:$AA$50,3,FALSE),#N/A)</f>
        <v>-24.390243902439025</v>
      </c>
      <c r="E71" s="144">
        <f>IF(ISNUMBER(VLOOKUP($B71,ch_hev_dat!$M$8:$AB$28,3,FALSE)),VLOOKUP($B71,ch_hev_dat!$M$8:$AB$28,3,FALSE),#N/A)</f>
        <v>-27.894328765021402</v>
      </c>
      <c r="F71" s="144">
        <f>IF(ISNUMBER(VLOOKUP(B71,ch_fpre_dat!$M$8:$AB$28,3,FALSE)),VLOOKUP(B71,ch_fpre_dat!$M$8:$AB$28,3,FALSE),#N/A)</f>
        <v>-19.917669448127004</v>
      </c>
      <c r="G71" s="144">
        <f>IF(ISNUMBER(VLOOKUP(B71,ch_verkettung!$I$5:$AN$500,4,FALSE)),VLOOKUP(B71,ch_verkettung!$I$5:$AN$500,4,FALSE),#N/A)</f>
        <v>-19.917669448127004</v>
      </c>
      <c r="H71" s="52"/>
      <c r="I71" s="52"/>
      <c r="J71" s="52"/>
    </row>
    <row r="72" spans="1:10" x14ac:dyDescent="0.2">
      <c r="A72" s="57" t="str">
        <f t="shared" si="0"/>
        <v>2016</v>
      </c>
      <c r="B72" s="57" t="s">
        <v>74</v>
      </c>
      <c r="C72" s="145" t="s">
        <v>705</v>
      </c>
      <c r="D72" s="144" t="e">
        <f>IF(ISNUMBER(VLOOKUP($B72,ch_hev_ung_dat!$M$8:$AA$50,3,FALSE)),VLOOKUP($B72,ch_hev_ung_dat!$M$8:$AA$50,3,FALSE),#N/A)</f>
        <v>#N/A</v>
      </c>
      <c r="E72" s="144" t="e">
        <f>IF(ISNUMBER(VLOOKUP($B72,ch_hev_dat!$M$8:$AB$28,3,FALSE)),VLOOKUP($B72,ch_hev_dat!$M$8:$AB$28,3,FALSE),#N/A)</f>
        <v>#N/A</v>
      </c>
      <c r="F72" s="144">
        <f>IF(ISNUMBER(VLOOKUP(B72,ch_fpre_dat!$M$8:$AB$28,3,FALSE)),VLOOKUP(B72,ch_fpre_dat!$M$8:$AB$28,3,FALSE),#N/A)</f>
        <v>-14.598838875885972</v>
      </c>
      <c r="G72" s="144">
        <f>IF(ISNUMBER(VLOOKUP(B72,ch_verkettung!$I$5:$AN$500,4,FALSE)),VLOOKUP(B72,ch_verkettung!$I$5:$AN$500,4,FALSE),#N/A)</f>
        <v>-14.598838875885972</v>
      </c>
      <c r="H72" s="52"/>
      <c r="I72" s="52"/>
      <c r="J72" s="52"/>
    </row>
    <row r="73" spans="1:10" x14ac:dyDescent="0.2">
      <c r="A73" s="57" t="str">
        <f t="shared" si="0"/>
        <v>2016</v>
      </c>
      <c r="B73" s="57" t="s">
        <v>75</v>
      </c>
      <c r="C73" s="145" t="s">
        <v>706</v>
      </c>
      <c r="D73" s="144">
        <f>IF(ISNUMBER(VLOOKUP($B73,ch_hev_ung_dat!$M$8:$AA$50,3,FALSE)),VLOOKUP($B73,ch_hev_ung_dat!$M$8:$AA$50,3,FALSE),#N/A)</f>
        <v>-12.56544502617801</v>
      </c>
      <c r="E73" s="144">
        <f>IF(ISNUMBER(VLOOKUP($B73,ch_hev_dat!$M$8:$AB$28,3,FALSE)),VLOOKUP($B73,ch_hev_dat!$M$8:$AB$28,3,FALSE),#N/A)</f>
        <v>-13.179201766296744</v>
      </c>
      <c r="F73" s="144">
        <f>IF(ISNUMBER(VLOOKUP(B73,ch_fpre_dat!$M$8:$AB$28,3,FALSE)),VLOOKUP(B73,ch_fpre_dat!$M$8:$AB$28,3,FALSE),#N/A)</f>
        <v>-9.5813799029620732</v>
      </c>
      <c r="G73" s="144">
        <f>IF(ISNUMBER(VLOOKUP(B73,ch_verkettung!$I$5:$AN$500,4,FALSE)),VLOOKUP(B73,ch_verkettung!$I$5:$AN$500,4,FALSE),#N/A)</f>
        <v>-9.5813799029620732</v>
      </c>
      <c r="H73" s="52"/>
      <c r="I73" s="52"/>
      <c r="J73" s="52"/>
    </row>
    <row r="74" spans="1:10" x14ac:dyDescent="0.2">
      <c r="A74" s="57" t="str">
        <f t="shared" si="0"/>
        <v>2017</v>
      </c>
      <c r="B74" s="57" t="s">
        <v>76</v>
      </c>
      <c r="C74" s="145" t="s">
        <v>717</v>
      </c>
      <c r="D74" s="144" t="e">
        <f>IF(ISNUMBER(VLOOKUP($B74,ch_hev_ung_dat!$M$8:$AA$50,3,FALSE)),VLOOKUP($B74,ch_hev_ung_dat!$M$8:$AA$50,3,FALSE),#N/A)</f>
        <v>#N/A</v>
      </c>
      <c r="E74" s="144" t="e">
        <f>IF(ISNUMBER(VLOOKUP($B74,ch_hev_dat!$M$8:$AB$28,3,FALSE)),VLOOKUP($B74,ch_hev_dat!$M$8:$AB$28,3,FALSE),#N/A)</f>
        <v>#N/A</v>
      </c>
      <c r="F74" s="144">
        <f>IF(ISNUMBER(VLOOKUP(B74,ch_fpre_dat!$M$8:$AB$28,3,FALSE)),VLOOKUP(B74,ch_fpre_dat!$M$8:$AB$28,3,FALSE),#N/A)</f>
        <v>-13.327364723421287</v>
      </c>
      <c r="G74" s="144">
        <f>IF(ISNUMBER(VLOOKUP(B74,ch_verkettung!$I$5:$AN$500,4,FALSE)),VLOOKUP(B74,ch_verkettung!$I$5:$AN$500,4,FALSE),#N/A)</f>
        <v>-13.327364723421287</v>
      </c>
      <c r="H74" s="52"/>
      <c r="I74" s="52"/>
      <c r="J74" s="52"/>
    </row>
    <row r="75" spans="1:10" x14ac:dyDescent="0.2">
      <c r="A75" s="57" t="str">
        <f t="shared" si="0"/>
        <v>2017</v>
      </c>
      <c r="B75" s="57" t="s">
        <v>77</v>
      </c>
      <c r="C75" s="145" t="s">
        <v>727</v>
      </c>
      <c r="D75" s="144">
        <f>IF(ISNUMBER(VLOOKUP($B75,ch_hev_ung_dat!$M$8:$AA$50,3,FALSE)),VLOOKUP($B75,ch_hev_ung_dat!$M$8:$AA$50,3,FALSE),#N/A)</f>
        <v>-12.777777777777777</v>
      </c>
      <c r="E75" s="144">
        <f>IF(ISNUMBER(VLOOKUP($B75,ch_hev_dat!$M$8:$AB$50,3,FALSE)),VLOOKUP($B75,ch_hev_dat!$M$8:$AB$50,3,FALSE),#N/A)</f>
        <v>-15.333304135545644</v>
      </c>
      <c r="F75" s="144">
        <f>IF(ISNUMBER(VLOOKUP(B75,ch_fpre_dat!$M$8:$AB$28,3,FALSE)),VLOOKUP(B75,ch_fpre_dat!$M$8:$AB$28,3,FALSE),#N/A)</f>
        <v>-7.0289702563444161</v>
      </c>
      <c r="G75" s="144">
        <f>IF(ISNUMBER(VLOOKUP(B75,ch_verkettung!$I$5:$AN$500,4,FALSE)),VLOOKUP(B75,ch_verkettung!$I$5:$AN$500,4,FALSE),#N/A)</f>
        <v>-7.0289702563444161</v>
      </c>
      <c r="H75" s="52"/>
      <c r="I75" s="52"/>
      <c r="J75" s="52"/>
    </row>
    <row r="76" spans="1:10" x14ac:dyDescent="0.2">
      <c r="A76" s="57" t="str">
        <f t="shared" ref="A76" si="1">MID(C76,1,4)</f>
        <v>2018</v>
      </c>
      <c r="B76" s="57" t="s">
        <v>78</v>
      </c>
      <c r="C76" s="145" t="s">
        <v>728</v>
      </c>
      <c r="D76" s="144" t="e">
        <f>IF(ISNUMBER(VLOOKUP($B76,ch_hev_ung_dat!$M$8:$AA$50,3,FALSE)),VLOOKUP($B76,ch_hev_ung_dat!$M$8:$AA$50,3,FALSE),#N/A)</f>
        <v>#N/A</v>
      </c>
      <c r="E76" s="144" t="e">
        <f>IF(ISNUMBER(VLOOKUP($B76,ch_hev_dat!$M$8:$AB$50,3,FALSE)),VLOOKUP($B76,ch_hev_dat!$M$8:$AB$50,3,FALSE),#N/A)</f>
        <v>#N/A</v>
      </c>
      <c r="F76" s="144">
        <f>IF(ISNUMBER(VLOOKUP(B76,ch_fpre_dat!$M$8:$AB$28,3,FALSE)),VLOOKUP(B76,ch_fpre_dat!$M$8:$AB$28,3,FALSE),#N/A)</f>
        <v>-6.4068996904110946</v>
      </c>
      <c r="G76" s="144">
        <f>IF(ISNUMBER(VLOOKUP(B76,ch_verkettung!$I$5:$AN$500,4,FALSE)),VLOOKUP(B76,ch_verkettung!$I$5:$AN$500,4,FALSE),#N/A)</f>
        <v>-6.4068996904110946</v>
      </c>
      <c r="H76" s="52"/>
      <c r="I76" s="52"/>
      <c r="J76" s="52"/>
    </row>
    <row r="77" spans="1:10" x14ac:dyDescent="0.2">
      <c r="A77" s="57" t="str">
        <f t="shared" si="0"/>
        <v>2018</v>
      </c>
      <c r="B77" s="57" t="s">
        <v>127</v>
      </c>
      <c r="C77" s="145" t="s">
        <v>731</v>
      </c>
      <c r="D77" s="144">
        <f>IF(ISNUMBER(VLOOKUP($B77,ch_hev_ung_dat!$M$8:$AA$50,3,FALSE)),VLOOKUP($B77,ch_hev_ung_dat!$M$8:$AA$50,3,FALSE),#N/A)</f>
        <v>-2.2421524663677128</v>
      </c>
      <c r="E77" s="144">
        <f>IF(ISNUMBER(VLOOKUP($B77,ch_hev_dat!$M$8:$AB$50,3,FALSE)),VLOOKUP($B77,ch_hev_dat!$M$8:$AB$50,3,FALSE),#N/A)</f>
        <v>2.0417227389919601</v>
      </c>
      <c r="F77" s="144">
        <f>IF(ISNUMBER(VLOOKUP(B77,ch_fpre_dat!$M$8:$AB28,3,FALSE)),VLOOKUP(B77,ch_fpre_dat!$M$8:$AB28,3,FALSE),#N/A)</f>
        <v>-0.46711692144040129</v>
      </c>
      <c r="G77" s="144">
        <f>IF(ISNUMBER(VLOOKUP(B77,ch_verkettung!$I$5:$AN$500,4,FALSE)),VLOOKUP(B77,ch_verkettung!$I$5:$AN$500,4,FALSE),#N/A)</f>
        <v>-0.46711692144040129</v>
      </c>
      <c r="H77" s="52"/>
      <c r="I77" s="52"/>
      <c r="J77" s="52"/>
    </row>
    <row r="78" spans="1:10" x14ac:dyDescent="0.2">
      <c r="A78" s="57"/>
      <c r="B78" s="57" t="s">
        <v>729</v>
      </c>
      <c r="C78" s="145" t="s">
        <v>733</v>
      </c>
      <c r="D78" s="144" t="e">
        <f>IF(ISNUMBER(VLOOKUP($B78,ch_hev_ung_dat!$M$8:$AA$50,3,FALSE)),VLOOKUP($B78,ch_hev_ung_dat!$M$8:$AA$50,3,FALSE),#N/A)</f>
        <v>#N/A</v>
      </c>
      <c r="E78" s="144" t="e">
        <f>IF(ISNUMBER(VLOOKUP($B78,ch_hev_dat!$M$8:$AB$50,3,FALSE)),VLOOKUP($B78,ch_hev_dat!$M$8:$AB$50,3,FALSE),#N/A)</f>
        <v>#N/A</v>
      </c>
      <c r="F78" s="144">
        <f>IF(ISNUMBER(VLOOKUP(B78,ch_fpre_dat!$M$8:$AB29,3,FALSE)),VLOOKUP(B78,ch_fpre_dat!$M$8:$AB29,3,FALSE),#N/A)</f>
        <v>9.6603326053723588</v>
      </c>
      <c r="G78" s="144">
        <f>IF(ISNUMBER(VLOOKUP(B78,ch_verkettung!$I$5:$AN$500,4,FALSE)),VLOOKUP(B78,ch_verkettung!$I$5:$AN$500,4,FALSE),#N/A)</f>
        <v>9.6603326053723588</v>
      </c>
      <c r="H78" s="52"/>
      <c r="I78" s="52"/>
      <c r="J78" s="52"/>
    </row>
    <row r="79" spans="1:10" x14ac:dyDescent="0.2">
      <c r="A79" s="57"/>
      <c r="B79" s="57" t="s">
        <v>730</v>
      </c>
      <c r="C79" s="145" t="s">
        <v>735</v>
      </c>
      <c r="D79" s="144">
        <f>IF(ISNUMBER(VLOOKUP($B79,ch_hev_ung_dat!$M$8:$AA$50,3,FALSE)),VLOOKUP($B79,ch_hev_ung_dat!$M$8:$AA$50,3,FALSE),#N/A)</f>
        <v>17.391304347826086</v>
      </c>
      <c r="E79" s="144">
        <f>IF(ISNUMBER(VLOOKUP($B79,ch_hev_dat!$M$8:$AB$50,3,FALSE)),VLOOKUP($B79,ch_hev_dat!$M$8:$AB$50,3,FALSE),#N/A)</f>
        <v>10.390568658431661</v>
      </c>
      <c r="F79" s="144">
        <f>IF(ISNUMBER(VLOOKUP(B79,ch_fpre_dat!$M$8:$AB30,3,FALSE)),VLOOKUP(B79,ch_fpre_dat!$M$8:$AB30,3,FALSE),#N/A)</f>
        <v>18.370711003844249</v>
      </c>
      <c r="G79" s="144">
        <f>IF(ISNUMBER(VLOOKUP(B79,ch_verkettung!$I$5:$AN$500,4,FALSE)),VLOOKUP(B79,ch_verkettung!$I$5:$AN$500,4,FALSE),#N/A)</f>
        <v>18.370711003844249</v>
      </c>
      <c r="H79" s="52"/>
      <c r="I79" s="52"/>
      <c r="J79" s="52"/>
    </row>
    <row r="80" spans="1:10" x14ac:dyDescent="0.2">
      <c r="A80" s="57"/>
      <c r="B80" s="57" t="s">
        <v>732</v>
      </c>
      <c r="C80" s="145" t="s">
        <v>737</v>
      </c>
      <c r="D80" s="144" t="e">
        <f>IF(ISNUMBER(VLOOKUP($B80,ch_hev_ung_dat!$M$8:$AA$50,3,FALSE)),VLOOKUP($B80,ch_hev_ung_dat!$M$8:$AA$50,3,FALSE),#N/A)</f>
        <v>#N/A</v>
      </c>
      <c r="E80" s="144" t="e">
        <f>IF(ISNUMBER(VLOOKUP($B80,ch_hev_dat!$M$8:$AB$50,3,FALSE)),VLOOKUP($B80,ch_hev_dat!$M$8:$AB$50,3,FALSE),#N/A)</f>
        <v>#N/A</v>
      </c>
      <c r="F80" s="144">
        <f>IF(ISNUMBER(VLOOKUP(B80,ch_fpre_dat!$M$8:$AB31,3,FALSE)),VLOOKUP(B80,ch_fpre_dat!$M$8:$AB31,3,FALSE),#N/A)</f>
        <v>-16.094069800386794</v>
      </c>
      <c r="G80" s="144">
        <f>IF(ISNUMBER(VLOOKUP(B80,ch_verkettung!$I$5:$AN$500,4,FALSE)),VLOOKUP(B80,ch_verkettung!$I$5:$AN$500,4,FALSE),#N/A)</f>
        <v>-16.094069800386794</v>
      </c>
      <c r="H80" s="185"/>
      <c r="I80" s="52"/>
      <c r="J80" s="52"/>
    </row>
    <row r="81" spans="1:10" x14ac:dyDescent="0.2">
      <c r="A81" s="57"/>
      <c r="B81" s="57" t="s">
        <v>734</v>
      </c>
      <c r="C81" s="145" t="s">
        <v>769</v>
      </c>
      <c r="D81" s="144">
        <f>IF(ISNUMBER(VLOOKUP($B81,ch_hev_ung_dat!$M$8:$AA$50,3,FALSE)),VLOOKUP($B81,ch_hev_ung_dat!$M$8:$AA$50,3,FALSE),#N/A)</f>
        <v>26.315789473684209</v>
      </c>
      <c r="E81" s="144">
        <f>IF(ISNUMBER(VLOOKUP($B81,ch_hev_dat!$M$8:$AB$50,3,FALSE)),VLOOKUP($B81,ch_hev_dat!$M$8:$AB$50,3,FALSE),#N/A)</f>
        <v>23.773655195437954</v>
      </c>
      <c r="F81" s="144">
        <f>IF(ISNUMBER(VLOOKUP(B81,ch_fpre_dat!$M$8:$AB32,3,FALSE)),VLOOKUP(B81,ch_fpre_dat!$M$8:$AB32,3,FALSE),#N/A)</f>
        <v>25.218400107457327</v>
      </c>
      <c r="G81" s="144">
        <f>IF(ISNUMBER(VLOOKUP(B81,ch_verkettung!$I$5:$AN$500,4,FALSE)),VLOOKUP(B81,ch_verkettung!$I$5:$AN$500,4,FALSE),#N/A)</f>
        <v>25.218400107457327</v>
      </c>
      <c r="H81" s="185"/>
      <c r="I81" s="52"/>
      <c r="J81" s="52"/>
    </row>
    <row r="82" spans="1:10" x14ac:dyDescent="0.2">
      <c r="A82" s="57"/>
      <c r="B82" s="57" t="s">
        <v>736</v>
      </c>
      <c r="C82" s="145" t="s">
        <v>828</v>
      </c>
      <c r="D82" s="144" t="e">
        <f>IF(ISNUMBER(VLOOKUP($B82,ch_hev_ung_dat!$M$8:$AA$50,3,FALSE)),VLOOKUP($B82,ch_hev_ung_dat!$M$8:$AA$50,3,FALSE),#N/A)</f>
        <v>#N/A</v>
      </c>
      <c r="E82" s="144" t="e">
        <f>IF(ISNUMBER(VLOOKUP($B82,ch_hev_dat!$M$8:$AB$50,3,FALSE)),VLOOKUP($B82,ch_hev_dat!$M$8:$AB$50,3,FALSE),#N/A)</f>
        <v>#N/A</v>
      </c>
      <c r="F82" s="144">
        <f>IF(ISNUMBER(VLOOKUP(B82,ch_fpre_dat!$M$8:$AB33,3,FALSE)),VLOOKUP(B82,ch_fpre_dat!$M$8:$AB33,3,FALSE),#N/A)</f>
        <v>58.755849185058537</v>
      </c>
      <c r="G82" s="144">
        <f>IF(ISNUMBER(VLOOKUP(B82,ch_verkettung!$I$5:$AN$500,4,FALSE)),VLOOKUP(B82,ch_verkettung!$I$5:$AN$500,4,FALSE),#N/A)</f>
        <v>58.755849185058537</v>
      </c>
      <c r="H82" s="185"/>
      <c r="I82" s="52"/>
      <c r="J82" s="52"/>
    </row>
    <row r="83" spans="1:10" x14ac:dyDescent="0.2">
      <c r="A83" s="57"/>
      <c r="B83" s="57"/>
      <c r="C83" s="187" t="str">
        <f>te!A59</f>
        <v>Intervalle des valeurs possibles indice : -200 à +200</v>
      </c>
      <c r="D83" s="183"/>
      <c r="E83" s="183"/>
      <c r="F83" s="183"/>
      <c r="G83" s="183"/>
      <c r="H83" s="185"/>
      <c r="I83" s="52"/>
      <c r="J83" s="52"/>
    </row>
    <row r="84" spans="1:10" x14ac:dyDescent="0.2">
      <c r="A84" s="52"/>
      <c r="B84" s="52"/>
      <c r="C84" s="142" t="str">
        <f>CONCATENATE(te!A25," ",te!A49," / ",te!A50,".")</f>
        <v>Source: HEV Schweiz / FPRE.</v>
      </c>
      <c r="D84" s="142"/>
      <c r="E84" s="142"/>
      <c r="F84" s="142"/>
      <c r="G84" s="184"/>
      <c r="H84" s="185"/>
      <c r="I84" s="52"/>
      <c r="J84" s="52"/>
    </row>
    <row r="85" spans="1:10" x14ac:dyDescent="0.2">
      <c r="A85" s="52"/>
      <c r="B85" s="76"/>
      <c r="C85" s="76"/>
      <c r="D85" s="76"/>
      <c r="E85" s="76"/>
      <c r="F85" s="76"/>
      <c r="G85" s="76"/>
      <c r="H85" s="76"/>
      <c r="I85" s="76"/>
      <c r="J85" s="52"/>
    </row>
    <row r="86" spans="1:10" x14ac:dyDescent="0.2">
      <c r="A86" s="77"/>
      <c r="B86" s="77"/>
      <c r="C86" s="73" t="s">
        <v>302</v>
      </c>
      <c r="D86" s="73"/>
      <c r="E86" s="73">
        <f>te!I24</f>
        <v>1996</v>
      </c>
      <c r="F86" s="73">
        <f>te!J24</f>
        <v>2008</v>
      </c>
      <c r="G86" s="73">
        <f>te!K24</f>
        <v>2012</v>
      </c>
      <c r="H86" s="77"/>
      <c r="I86" s="70"/>
    </row>
    <row r="87" spans="1:10" x14ac:dyDescent="0.2">
      <c r="A87" s="77"/>
      <c r="B87" s="77"/>
      <c r="C87" s="73" t="str">
        <f>te!G25</f>
        <v>f9_2</v>
      </c>
      <c r="D87" s="73" t="str">
        <f>te!H25</f>
        <v>4e trimestre 1996</v>
      </c>
      <c r="E87" s="73">
        <f>te!I25</f>
        <v>1</v>
      </c>
      <c r="F87" s="73">
        <f>te!J25</f>
        <v>1</v>
      </c>
      <c r="G87" s="73">
        <f>te!K25</f>
        <v>0</v>
      </c>
      <c r="H87" s="77"/>
      <c r="I87" s="70"/>
    </row>
    <row r="88" spans="1:10" x14ac:dyDescent="0.2">
      <c r="A88" s="77"/>
      <c r="B88" s="77"/>
      <c r="C88" s="73" t="str">
        <f>te!G26</f>
        <v>f9_2</v>
      </c>
      <c r="D88" s="73" t="str">
        <f>te!H26</f>
        <v>4e trimestre 2008</v>
      </c>
      <c r="E88" s="73">
        <f>te!I26</f>
        <v>0</v>
      </c>
      <c r="F88" s="73">
        <f>te!J26</f>
        <v>0</v>
      </c>
      <c r="G88" s="100"/>
      <c r="H88" s="77"/>
      <c r="I88" s="70"/>
    </row>
    <row r="89" spans="1:10" x14ac:dyDescent="0.2">
      <c r="A89" s="77"/>
      <c r="B89" s="77"/>
      <c r="C89" s="77"/>
      <c r="D89" s="77"/>
      <c r="E89" s="77"/>
      <c r="F89" s="77"/>
      <c r="G89" s="77"/>
      <c r="H89" s="77"/>
      <c r="I89" s="70"/>
    </row>
    <row r="90" spans="1:10" x14ac:dyDescent="0.2">
      <c r="A90" s="77"/>
      <c r="B90" s="77"/>
      <c r="C90" s="77"/>
      <c r="D90" s="77"/>
      <c r="E90" s="77"/>
      <c r="F90" s="77"/>
      <c r="G90" s="123"/>
      <c r="H90" s="77"/>
      <c r="I90" s="70"/>
    </row>
    <row r="91" spans="1:10" x14ac:dyDescent="0.2">
      <c r="A91" s="77"/>
      <c r="B91" s="77"/>
      <c r="C91" s="77"/>
      <c r="D91" s="77"/>
      <c r="E91" s="77"/>
      <c r="F91" s="77"/>
      <c r="G91" s="77"/>
      <c r="H91" s="77"/>
      <c r="I91" s="70"/>
    </row>
    <row r="92" spans="1:10" x14ac:dyDescent="0.2">
      <c r="A92" s="70"/>
      <c r="B92" s="70"/>
      <c r="C92" s="70"/>
      <c r="D92" s="70"/>
      <c r="E92" s="70"/>
      <c r="F92" s="70"/>
      <c r="G92" s="70"/>
      <c r="H92" s="70"/>
      <c r="I92" s="70"/>
    </row>
    <row r="93" spans="1:10" x14ac:dyDescent="0.2">
      <c r="A93" s="70"/>
      <c r="B93" s="70"/>
      <c r="C93" s="70"/>
      <c r="D93" s="70"/>
      <c r="E93" s="70"/>
      <c r="F93" s="70"/>
      <c r="G93" s="70"/>
      <c r="H93" s="70"/>
      <c r="I93" s="70"/>
    </row>
    <row r="94" spans="1:10" x14ac:dyDescent="0.2">
      <c r="A94" s="70"/>
      <c r="B94" s="70"/>
      <c r="C94" s="70"/>
      <c r="D94" s="70"/>
      <c r="E94" s="70"/>
      <c r="F94" s="70"/>
      <c r="G94" s="70"/>
      <c r="H94" s="70"/>
      <c r="I94" s="70"/>
    </row>
    <row r="95" spans="1:10" x14ac:dyDescent="0.2">
      <c r="A95" s="70"/>
      <c r="B95" s="70"/>
      <c r="C95" s="70"/>
      <c r="D95" s="70"/>
      <c r="E95" s="70"/>
      <c r="F95" s="70"/>
      <c r="G95" s="70"/>
      <c r="H95" s="70"/>
      <c r="I95" s="70"/>
    </row>
    <row r="96" spans="1:10" x14ac:dyDescent="0.2">
      <c r="A96" s="70"/>
      <c r="B96" s="70"/>
      <c r="C96" s="70"/>
      <c r="D96" s="70"/>
      <c r="E96" s="70"/>
      <c r="F96" s="70"/>
      <c r="G96" s="70"/>
      <c r="H96" s="70"/>
      <c r="I96" s="70"/>
    </row>
    <row r="97" spans="1:9" x14ac:dyDescent="0.2">
      <c r="A97" s="70"/>
      <c r="B97" s="70"/>
      <c r="C97" s="70"/>
      <c r="D97" s="70"/>
      <c r="E97" s="70"/>
      <c r="F97" s="70"/>
      <c r="G97" s="70"/>
      <c r="H97" s="70"/>
      <c r="I97" s="70"/>
    </row>
    <row r="98" spans="1:9" x14ac:dyDescent="0.2">
      <c r="B98" s="70"/>
      <c r="C98" s="70"/>
      <c r="D98" s="70"/>
      <c r="E98" s="70"/>
      <c r="F98" s="70"/>
      <c r="G98" s="70"/>
      <c r="H98" s="70"/>
      <c r="I98" s="70"/>
    </row>
    <row r="99" spans="1:9" x14ac:dyDescent="0.2">
      <c r="B99" s="74"/>
      <c r="C99" s="74"/>
      <c r="D99" s="74"/>
      <c r="E99" s="74"/>
      <c r="F99" s="74"/>
      <c r="G99" s="74"/>
      <c r="H99" s="74"/>
      <c r="I99" s="74"/>
    </row>
    <row r="100" spans="1:9" x14ac:dyDescent="0.2">
      <c r="B100" s="74"/>
      <c r="C100" s="74"/>
      <c r="D100" s="74"/>
      <c r="E100" s="74"/>
      <c r="F100" s="74"/>
      <c r="G100" s="74"/>
      <c r="H100" s="74"/>
      <c r="I100" s="74"/>
    </row>
  </sheetData>
  <sheetProtection sheet="1" objects="1" scenarios="1"/>
  <mergeCells count="2">
    <mergeCell ref="C2:G3"/>
    <mergeCell ref="C9:G10"/>
  </mergeCells>
  <phoneticPr fontId="76" type="noConversion"/>
  <conditionalFormatting sqref="D13:G65">
    <cfRule type="containsErrors" dxfId="54" priority="239">
      <formula>ISERROR(D13)</formula>
    </cfRule>
  </conditionalFormatting>
  <conditionalFormatting sqref="D66:G66">
    <cfRule type="containsErrors" dxfId="53" priority="45">
      <formula>ISERROR(D66)</formula>
    </cfRule>
  </conditionalFormatting>
  <conditionalFormatting sqref="F67:G67">
    <cfRule type="containsErrors" dxfId="52" priority="43">
      <formula>ISERROR(F67)</formula>
    </cfRule>
  </conditionalFormatting>
  <conditionalFormatting sqref="D67:E67">
    <cfRule type="containsErrors" dxfId="51" priority="42">
      <formula>ISERROR(D67)</formula>
    </cfRule>
  </conditionalFormatting>
  <conditionalFormatting sqref="F68:G68 F77:F83">
    <cfRule type="containsErrors" dxfId="50" priority="41">
      <formula>ISERROR(F68)</formula>
    </cfRule>
  </conditionalFormatting>
  <conditionalFormatting sqref="D68:E68 D77:D83">
    <cfRule type="containsErrors" dxfId="49" priority="40">
      <formula>ISERROR(D68)</formula>
    </cfRule>
  </conditionalFormatting>
  <conditionalFormatting sqref="F69:G69">
    <cfRule type="containsErrors" dxfId="48" priority="39">
      <formula>ISERROR(F69)</formula>
    </cfRule>
  </conditionalFormatting>
  <conditionalFormatting sqref="D69:E69">
    <cfRule type="containsErrors" dxfId="47" priority="38">
      <formula>ISERROR(D69)</formula>
    </cfRule>
  </conditionalFormatting>
  <conditionalFormatting sqref="F70">
    <cfRule type="containsErrors" dxfId="46" priority="37">
      <formula>ISERROR(F70)</formula>
    </cfRule>
  </conditionalFormatting>
  <conditionalFormatting sqref="D70:E70">
    <cfRule type="containsErrors" dxfId="45" priority="36">
      <formula>ISERROR(D70)</formula>
    </cfRule>
  </conditionalFormatting>
  <conditionalFormatting sqref="G70">
    <cfRule type="containsErrors" dxfId="44" priority="35">
      <formula>ISERROR(G70)</formula>
    </cfRule>
  </conditionalFormatting>
  <conditionalFormatting sqref="D71:E71">
    <cfRule type="containsErrors" dxfId="43" priority="25">
      <formula>ISERROR(D71)</formula>
    </cfRule>
  </conditionalFormatting>
  <conditionalFormatting sqref="G71">
    <cfRule type="containsErrors" dxfId="42" priority="24">
      <formula>ISERROR(G71)</formula>
    </cfRule>
  </conditionalFormatting>
  <conditionalFormatting sqref="F71">
    <cfRule type="containsErrors" dxfId="41" priority="26">
      <formula>ISERROR(F71)</formula>
    </cfRule>
  </conditionalFormatting>
  <conditionalFormatting sqref="F72">
    <cfRule type="containsErrors" dxfId="40" priority="23">
      <formula>ISERROR(F72)</formula>
    </cfRule>
  </conditionalFormatting>
  <conditionalFormatting sqref="D72:E72">
    <cfRule type="containsErrors" dxfId="39" priority="22">
      <formula>ISERROR(D72)</formula>
    </cfRule>
  </conditionalFormatting>
  <conditionalFormatting sqref="G72">
    <cfRule type="containsErrors" dxfId="38" priority="21">
      <formula>ISERROR(G72)</formula>
    </cfRule>
  </conditionalFormatting>
  <conditionalFormatting sqref="F73">
    <cfRule type="containsErrors" dxfId="37" priority="20">
      <formula>ISERROR(F73)</formula>
    </cfRule>
  </conditionalFormatting>
  <conditionalFormatting sqref="D73:E73">
    <cfRule type="containsErrors" dxfId="36" priority="19">
      <formula>ISERROR(D73)</formula>
    </cfRule>
  </conditionalFormatting>
  <conditionalFormatting sqref="G73">
    <cfRule type="containsErrors" dxfId="35" priority="18">
      <formula>ISERROR(G73)</formula>
    </cfRule>
  </conditionalFormatting>
  <conditionalFormatting sqref="G77:G83">
    <cfRule type="containsErrors" dxfId="34" priority="17">
      <formula>ISERROR(G77)</formula>
    </cfRule>
  </conditionalFormatting>
  <conditionalFormatting sqref="F74">
    <cfRule type="containsErrors" dxfId="33" priority="16">
      <formula>ISERROR(F74)</formula>
    </cfRule>
  </conditionalFormatting>
  <conditionalFormatting sqref="D74:E74">
    <cfRule type="containsErrors" dxfId="32" priority="15">
      <formula>ISERROR(D74)</formula>
    </cfRule>
  </conditionalFormatting>
  <conditionalFormatting sqref="G74">
    <cfRule type="containsErrors" dxfId="31" priority="14">
      <formula>ISERROR(G74)</formula>
    </cfRule>
  </conditionalFormatting>
  <conditionalFormatting sqref="E77:E83">
    <cfRule type="containsErrors" dxfId="30" priority="13">
      <formula>ISERROR(E77)</formula>
    </cfRule>
  </conditionalFormatting>
  <conditionalFormatting sqref="F75">
    <cfRule type="containsErrors" dxfId="29" priority="12">
      <formula>ISERROR(F75)</formula>
    </cfRule>
  </conditionalFormatting>
  <conditionalFormatting sqref="D75">
    <cfRule type="containsErrors" dxfId="28" priority="11">
      <formula>ISERROR(D75)</formula>
    </cfRule>
  </conditionalFormatting>
  <conditionalFormatting sqref="G75">
    <cfRule type="containsErrors" dxfId="27" priority="10">
      <formula>ISERROR(G75)</formula>
    </cfRule>
  </conditionalFormatting>
  <conditionalFormatting sqref="E75">
    <cfRule type="containsErrors" dxfId="26" priority="9">
      <formula>ISERROR(E75)</formula>
    </cfRule>
  </conditionalFormatting>
  <conditionalFormatting sqref="F76">
    <cfRule type="containsErrors" dxfId="25" priority="8">
      <formula>ISERROR(F76)</formula>
    </cfRule>
  </conditionalFormatting>
  <conditionalFormatting sqref="D76">
    <cfRule type="containsErrors" dxfId="24" priority="7">
      <formula>ISERROR(D76)</formula>
    </cfRule>
  </conditionalFormatting>
  <conditionalFormatting sqref="G76">
    <cfRule type="containsErrors" dxfId="23" priority="6">
      <formula>ISERROR(G76)</formula>
    </cfRule>
  </conditionalFormatting>
  <conditionalFormatting sqref="E76">
    <cfRule type="containsErrors" dxfId="22" priority="5">
      <formula>ISERROR(E76)</formula>
    </cfRule>
  </conditionalFormatting>
  <pageMargins left="0.70866141732283472" right="0.70866141732283472" top="0.78740157480314965" bottom="0.78740157480314965" header="0.31496062992125984" footer="0.31496062992125984"/>
  <pageSetup paperSize="9" scale="39" orientation="portrait" r:id="rId1"/>
  <ignoredErrors>
    <ignoredError sqref="D13:G64 D65:E65 D68:H68 D77 H77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3" r:id="rId4" name="Drop Down 5">
              <controlPr defaultSize="0" autoLine="0" autoPict="0">
                <anchor moveWithCells="1">
                  <from>
                    <xdr:col>3</xdr:col>
                    <xdr:colOff>876300</xdr:colOff>
                    <xdr:row>4</xdr:row>
                    <xdr:rowOff>85725</xdr:rowOff>
                  </from>
                  <to>
                    <xdr:col>6</xdr:col>
                    <xdr:colOff>904875</xdr:colOff>
                    <xdr:row>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5" name="Drop Down 6">
              <controlPr defaultSize="0" autoLine="0" autoPict="0">
                <anchor moveWithCells="1">
                  <from>
                    <xdr:col>3</xdr:col>
                    <xdr:colOff>876300</xdr:colOff>
                    <xdr:row>5</xdr:row>
                    <xdr:rowOff>76200</xdr:rowOff>
                  </from>
                  <to>
                    <xdr:col>6</xdr:col>
                    <xdr:colOff>904875</xdr:colOff>
                    <xdr:row>5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69"/>
  <sheetViews>
    <sheetView workbookViewId="0"/>
  </sheetViews>
  <sheetFormatPr baseColWidth="10" defaultRowHeight="12.75" x14ac:dyDescent="0.2"/>
  <cols>
    <col min="1" max="1" width="12.42578125" style="181" customWidth="1"/>
    <col min="2" max="14" width="6.7109375" style="181" customWidth="1"/>
    <col min="15" max="15" width="12.42578125" style="181" customWidth="1"/>
    <col min="16" max="17" width="18.28515625" style="181" customWidth="1"/>
    <col min="18" max="16384" width="11.42578125" style="181"/>
  </cols>
  <sheetData>
    <row r="1" spans="1:20" s="179" customFormat="1" ht="18" customHeight="1" x14ac:dyDescent="0.25">
      <c r="A1" s="48"/>
      <c r="B1" s="201" t="str">
        <f>te!A33</f>
        <v>Régions FPRE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48"/>
      <c r="P1" s="65"/>
      <c r="Q1" s="65"/>
      <c r="R1" s="65"/>
      <c r="S1" s="65"/>
      <c r="T1" s="50"/>
    </row>
    <row r="2" spans="1:20" s="180" customFormat="1" ht="40.5" customHeight="1" x14ac:dyDescent="0.2">
      <c r="A2" s="49"/>
      <c r="B2" s="171"/>
      <c r="C2" s="171"/>
      <c r="D2" s="171" t="s">
        <v>273</v>
      </c>
      <c r="E2" s="171"/>
      <c r="F2" s="171" t="s">
        <v>274</v>
      </c>
      <c r="G2" s="171"/>
      <c r="H2" s="171" t="s">
        <v>275</v>
      </c>
      <c r="I2" s="171"/>
      <c r="J2" s="171" t="s">
        <v>276</v>
      </c>
      <c r="K2" s="171"/>
      <c r="L2" s="171" t="s">
        <v>277</v>
      </c>
      <c r="M2" s="171"/>
      <c r="N2" s="171" t="s">
        <v>278</v>
      </c>
      <c r="O2" s="49"/>
      <c r="P2" s="65"/>
      <c r="Q2" s="65"/>
      <c r="R2" s="65"/>
      <c r="S2" s="65"/>
      <c r="T2" s="50"/>
    </row>
    <row r="3" spans="1:20" s="179" customFormat="1" ht="15.75" customHeight="1" x14ac:dyDescent="0.25">
      <c r="A3" s="48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48"/>
      <c r="P3" s="126" t="s">
        <v>265</v>
      </c>
      <c r="Q3" s="126"/>
      <c r="R3" s="65"/>
      <c r="S3" s="65"/>
      <c r="T3" s="50"/>
    </row>
    <row r="4" spans="1:20" ht="15.75" customHeight="1" x14ac:dyDescent="0.2">
      <c r="A4" s="50"/>
      <c r="B4" s="200" t="str">
        <f>CONCATENATE(hi!A39,": ",hi!B39)</f>
        <v>1: Région lémanique</v>
      </c>
      <c r="C4" s="200"/>
      <c r="D4" s="200"/>
      <c r="E4" s="200"/>
      <c r="F4" s="200"/>
      <c r="G4" s="200"/>
      <c r="H4" s="200"/>
      <c r="I4" s="200" t="str">
        <f>CONCATENATE(hi!A40,": ",hi!B40)</f>
        <v>2: Région Jura</v>
      </c>
      <c r="J4" s="200"/>
      <c r="K4" s="200"/>
      <c r="L4" s="200"/>
      <c r="M4" s="200"/>
      <c r="N4" s="200"/>
      <c r="O4" s="50"/>
      <c r="P4" s="126" t="s">
        <v>266</v>
      </c>
      <c r="Q4" s="126"/>
      <c r="R4" s="65"/>
      <c r="S4" s="65"/>
      <c r="T4" s="50"/>
    </row>
    <row r="5" spans="1:20" x14ac:dyDescent="0.2">
      <c r="A5" s="50"/>
      <c r="B5" s="172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50"/>
      <c r="P5" s="189" t="s">
        <v>267</v>
      </c>
      <c r="Q5" s="189"/>
      <c r="R5" s="65"/>
      <c r="S5" s="65"/>
      <c r="T5" s="50"/>
    </row>
    <row r="6" spans="1:20" x14ac:dyDescent="0.2">
      <c r="A6" s="50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50"/>
      <c r="P6" s="189" t="s">
        <v>697</v>
      </c>
      <c r="Q6" s="189"/>
      <c r="R6" s="79"/>
      <c r="S6" s="65"/>
      <c r="T6" s="50"/>
    </row>
    <row r="7" spans="1:20" x14ac:dyDescent="0.2">
      <c r="A7" s="50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50"/>
      <c r="P7" s="189"/>
      <c r="Q7" s="189"/>
      <c r="R7" s="65"/>
      <c r="S7" s="65"/>
      <c r="T7" s="50"/>
    </row>
    <row r="8" spans="1:20" x14ac:dyDescent="0.2">
      <c r="A8" s="50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50"/>
      <c r="P8" s="50"/>
      <c r="Q8" s="50"/>
      <c r="R8" s="50"/>
      <c r="S8" s="50"/>
      <c r="T8" s="50"/>
    </row>
    <row r="9" spans="1:20" x14ac:dyDescent="0.2">
      <c r="A9" s="50"/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50"/>
      <c r="P9" s="50"/>
      <c r="Q9" s="50"/>
      <c r="R9" s="50"/>
      <c r="S9" s="50"/>
      <c r="T9" s="50"/>
    </row>
    <row r="10" spans="1:20" x14ac:dyDescent="0.2">
      <c r="A10" s="50"/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50"/>
      <c r="P10" s="50"/>
      <c r="Q10" s="50"/>
      <c r="R10" s="50"/>
      <c r="S10" s="50"/>
      <c r="T10" s="50"/>
    </row>
    <row r="11" spans="1:20" x14ac:dyDescent="0.2">
      <c r="A11" s="50"/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50"/>
      <c r="P11" s="50"/>
      <c r="Q11" s="50"/>
      <c r="R11" s="50"/>
      <c r="S11" s="50"/>
      <c r="T11" s="50"/>
    </row>
    <row r="12" spans="1:20" x14ac:dyDescent="0.2">
      <c r="A12" s="50"/>
      <c r="B12" s="172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50"/>
      <c r="P12" s="50"/>
      <c r="Q12" s="50"/>
      <c r="R12" s="50"/>
      <c r="S12" s="50"/>
      <c r="T12" s="50"/>
    </row>
    <row r="13" spans="1:20" x14ac:dyDescent="0.2">
      <c r="A13" s="50"/>
      <c r="B13" s="172"/>
      <c r="C13" s="172"/>
      <c r="D13" s="172"/>
      <c r="E13" s="172"/>
      <c r="F13" s="172"/>
      <c r="G13" s="172"/>
      <c r="H13" s="172"/>
      <c r="I13" s="172"/>
      <c r="J13" s="172"/>
      <c r="K13" s="172"/>
      <c r="L13" s="172"/>
      <c r="M13" s="172"/>
      <c r="N13" s="172"/>
      <c r="O13" s="50"/>
      <c r="P13" s="50"/>
      <c r="Q13" s="50"/>
      <c r="R13" s="50"/>
      <c r="S13" s="50"/>
      <c r="T13" s="50"/>
    </row>
    <row r="14" spans="1:20" x14ac:dyDescent="0.2">
      <c r="A14" s="50"/>
      <c r="B14" s="172"/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50"/>
      <c r="P14" s="50"/>
      <c r="Q14" s="50"/>
      <c r="R14" s="50"/>
      <c r="S14" s="50"/>
      <c r="T14" s="50"/>
    </row>
    <row r="15" spans="1:20" x14ac:dyDescent="0.2">
      <c r="A15" s="50"/>
      <c r="B15" s="172"/>
      <c r="C15" s="172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50"/>
      <c r="P15" s="50"/>
      <c r="Q15" s="50"/>
      <c r="R15" s="50"/>
      <c r="S15" s="50"/>
      <c r="T15" s="50"/>
    </row>
    <row r="16" spans="1:20" x14ac:dyDescent="0.2">
      <c r="A16" s="50"/>
      <c r="B16" s="172"/>
      <c r="C16" s="172"/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50"/>
      <c r="P16" s="50"/>
      <c r="Q16" s="50"/>
      <c r="R16" s="50"/>
      <c r="S16" s="50"/>
      <c r="T16" s="50"/>
    </row>
    <row r="17" spans="1:20" x14ac:dyDescent="0.2">
      <c r="A17" s="50"/>
      <c r="B17" s="200" t="str">
        <f>CONCATENATE(hi!A41,": ",hi!B41)</f>
        <v>3: Espace Mittelland</v>
      </c>
      <c r="C17" s="200"/>
      <c r="D17" s="200"/>
      <c r="E17" s="200"/>
      <c r="F17" s="200"/>
      <c r="G17" s="200"/>
      <c r="H17" s="200"/>
      <c r="I17" s="200" t="str">
        <f>CONCATENATE(hi!A42,": ",hi!B42)</f>
        <v>4: Région Bâle</v>
      </c>
      <c r="J17" s="200"/>
      <c r="K17" s="200"/>
      <c r="L17" s="200"/>
      <c r="M17" s="200"/>
      <c r="N17" s="200"/>
      <c r="O17" s="50"/>
      <c r="P17" s="50"/>
      <c r="Q17" s="50"/>
      <c r="R17" s="50"/>
      <c r="S17" s="50"/>
      <c r="T17" s="50"/>
    </row>
    <row r="18" spans="1:20" x14ac:dyDescent="0.2">
      <c r="A18" s="50"/>
      <c r="B18" s="172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50"/>
      <c r="P18" s="50"/>
      <c r="Q18" s="50"/>
      <c r="R18" s="50"/>
      <c r="S18" s="50"/>
      <c r="T18" s="50"/>
    </row>
    <row r="19" spans="1:20" x14ac:dyDescent="0.2">
      <c r="A19" s="50"/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50"/>
      <c r="P19" s="50"/>
      <c r="Q19" s="50"/>
      <c r="R19" s="50"/>
      <c r="S19" s="50"/>
      <c r="T19" s="50"/>
    </row>
    <row r="20" spans="1:20" x14ac:dyDescent="0.2">
      <c r="A20" s="50"/>
      <c r="B20" s="172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50"/>
      <c r="P20" s="50"/>
      <c r="Q20" s="50"/>
      <c r="R20" s="50"/>
      <c r="S20" s="50"/>
      <c r="T20" s="50"/>
    </row>
    <row r="21" spans="1:20" x14ac:dyDescent="0.2">
      <c r="A21" s="50"/>
      <c r="B21" s="172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50"/>
      <c r="P21" s="50"/>
      <c r="Q21" s="50"/>
      <c r="R21" s="50"/>
      <c r="S21" s="50"/>
      <c r="T21" s="50"/>
    </row>
    <row r="22" spans="1:20" x14ac:dyDescent="0.2">
      <c r="A22" s="50"/>
      <c r="B22" s="172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50"/>
      <c r="P22" s="50"/>
      <c r="Q22" s="50"/>
      <c r="R22" s="50"/>
      <c r="S22" s="50"/>
      <c r="T22" s="50"/>
    </row>
    <row r="23" spans="1:20" x14ac:dyDescent="0.2">
      <c r="A23" s="50"/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50"/>
      <c r="P23" s="50"/>
      <c r="Q23" s="50"/>
      <c r="R23" s="50"/>
      <c r="S23" s="50"/>
      <c r="T23" s="50"/>
    </row>
    <row r="24" spans="1:20" x14ac:dyDescent="0.2">
      <c r="A24" s="50"/>
      <c r="B24" s="172"/>
      <c r="C24" s="172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50"/>
      <c r="P24" s="50"/>
      <c r="Q24" s="50"/>
      <c r="R24" s="50"/>
      <c r="S24" s="50"/>
      <c r="T24" s="50"/>
    </row>
    <row r="25" spans="1:20" x14ac:dyDescent="0.2">
      <c r="A25" s="50"/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50"/>
      <c r="P25" s="50"/>
      <c r="Q25" s="50"/>
      <c r="R25" s="50"/>
      <c r="S25" s="50"/>
      <c r="T25" s="50"/>
    </row>
    <row r="26" spans="1:20" x14ac:dyDescent="0.2">
      <c r="A26" s="50"/>
      <c r="B26" s="172"/>
      <c r="C26" s="172"/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50"/>
      <c r="P26" s="50"/>
      <c r="Q26" s="50"/>
      <c r="R26" s="50"/>
      <c r="S26" s="50"/>
      <c r="T26" s="50"/>
    </row>
    <row r="27" spans="1:20" x14ac:dyDescent="0.2">
      <c r="A27" s="50"/>
      <c r="B27" s="174"/>
      <c r="C27" s="173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50"/>
      <c r="P27" s="50"/>
      <c r="Q27" s="50"/>
      <c r="R27" s="50"/>
      <c r="S27" s="50"/>
      <c r="T27" s="50"/>
    </row>
    <row r="28" spans="1:20" x14ac:dyDescent="0.2">
      <c r="A28" s="50"/>
      <c r="B28" s="174"/>
      <c r="C28" s="173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50"/>
      <c r="P28" s="50"/>
      <c r="Q28" s="50"/>
      <c r="R28" s="50"/>
      <c r="S28" s="50"/>
      <c r="T28" s="50"/>
    </row>
    <row r="29" spans="1:20" x14ac:dyDescent="0.2">
      <c r="A29" s="50"/>
      <c r="B29" s="174"/>
      <c r="C29" s="173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50"/>
      <c r="P29" s="50"/>
      <c r="Q29" s="50"/>
      <c r="R29" s="50"/>
      <c r="S29" s="50"/>
      <c r="T29" s="50"/>
    </row>
    <row r="30" spans="1:20" x14ac:dyDescent="0.2">
      <c r="A30" s="50"/>
      <c r="B30" s="200" t="str">
        <f>CONCATENATE(hi!A43,": ",hi!B43)</f>
        <v>5: Région Zurich</v>
      </c>
      <c r="C30" s="200"/>
      <c r="D30" s="200"/>
      <c r="E30" s="200"/>
      <c r="F30" s="200"/>
      <c r="G30" s="200"/>
      <c r="H30" s="200"/>
      <c r="I30" s="200" t="str">
        <f>CONCATENATE(hi!A44,": ",hi!B44)</f>
        <v>6: Suisse orientale</v>
      </c>
      <c r="J30" s="200"/>
      <c r="K30" s="200"/>
      <c r="L30" s="200"/>
      <c r="M30" s="200"/>
      <c r="N30" s="200"/>
      <c r="O30" s="50"/>
      <c r="P30" s="50"/>
      <c r="Q30" s="50"/>
      <c r="R30" s="50"/>
      <c r="S30" s="50"/>
      <c r="T30" s="50"/>
    </row>
    <row r="31" spans="1:20" x14ac:dyDescent="0.2">
      <c r="A31" s="50"/>
      <c r="B31" s="172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50"/>
      <c r="P31" s="50"/>
      <c r="Q31" s="50"/>
      <c r="R31" s="50"/>
      <c r="S31" s="50"/>
      <c r="T31" s="50"/>
    </row>
    <row r="32" spans="1:20" x14ac:dyDescent="0.2">
      <c r="A32" s="50"/>
      <c r="B32" s="172"/>
      <c r="C32" s="172"/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50"/>
      <c r="P32" s="50"/>
      <c r="Q32" s="50"/>
      <c r="R32" s="50"/>
      <c r="S32" s="50"/>
      <c r="T32" s="50"/>
    </row>
    <row r="33" spans="1:20" x14ac:dyDescent="0.2">
      <c r="A33" s="50"/>
      <c r="B33" s="172"/>
      <c r="C33" s="172"/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50"/>
      <c r="P33" s="50"/>
      <c r="Q33" s="50"/>
      <c r="R33" s="50"/>
      <c r="S33" s="50"/>
      <c r="T33" s="50"/>
    </row>
    <row r="34" spans="1:20" x14ac:dyDescent="0.2">
      <c r="A34" s="50"/>
      <c r="B34" s="172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50"/>
      <c r="P34" s="50"/>
      <c r="Q34" s="50"/>
      <c r="R34" s="50"/>
      <c r="S34" s="50"/>
      <c r="T34" s="50"/>
    </row>
    <row r="35" spans="1:20" x14ac:dyDescent="0.2">
      <c r="A35" s="50"/>
      <c r="B35" s="172"/>
      <c r="C35" s="172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50"/>
      <c r="P35" s="50"/>
      <c r="Q35" s="50"/>
      <c r="R35" s="50"/>
      <c r="S35" s="50"/>
      <c r="T35" s="50"/>
    </row>
    <row r="36" spans="1:20" x14ac:dyDescent="0.2">
      <c r="A36" s="50"/>
      <c r="B36" s="172"/>
      <c r="C36" s="172"/>
      <c r="D36" s="172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50"/>
      <c r="P36" s="50"/>
      <c r="Q36" s="50"/>
      <c r="R36" s="50"/>
      <c r="S36" s="50"/>
      <c r="T36" s="50"/>
    </row>
    <row r="37" spans="1:20" x14ac:dyDescent="0.2">
      <c r="A37" s="50"/>
      <c r="B37" s="172"/>
      <c r="C37" s="172"/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50"/>
      <c r="P37" s="50"/>
      <c r="Q37" s="50"/>
      <c r="R37" s="50"/>
      <c r="S37" s="50"/>
      <c r="T37" s="50"/>
    </row>
    <row r="38" spans="1:20" x14ac:dyDescent="0.2">
      <c r="A38" s="50"/>
      <c r="B38" s="174"/>
      <c r="C38" s="173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50"/>
      <c r="P38" s="50"/>
      <c r="Q38" s="50"/>
      <c r="R38" s="50"/>
      <c r="S38" s="50"/>
      <c r="T38" s="50"/>
    </row>
    <row r="39" spans="1:20" x14ac:dyDescent="0.2">
      <c r="A39" s="50"/>
      <c r="B39" s="174"/>
      <c r="C39" s="173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50"/>
      <c r="P39" s="50"/>
      <c r="Q39" s="50"/>
      <c r="R39" s="50"/>
      <c r="S39" s="50"/>
      <c r="T39" s="50"/>
    </row>
    <row r="40" spans="1:20" x14ac:dyDescent="0.2">
      <c r="A40" s="50"/>
      <c r="B40" s="174"/>
      <c r="C40" s="173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50"/>
      <c r="P40" s="50"/>
      <c r="Q40" s="50"/>
      <c r="R40" s="50"/>
      <c r="S40" s="50"/>
      <c r="T40" s="50"/>
    </row>
    <row r="41" spans="1:20" x14ac:dyDescent="0.2">
      <c r="A41" s="50"/>
      <c r="B41" s="174"/>
      <c r="C41" s="173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50"/>
      <c r="P41" s="50"/>
      <c r="Q41" s="50"/>
      <c r="R41" s="50"/>
      <c r="S41" s="50"/>
      <c r="T41" s="50"/>
    </row>
    <row r="42" spans="1:20" x14ac:dyDescent="0.2">
      <c r="A42" s="50"/>
      <c r="B42" s="174"/>
      <c r="C42" s="173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50"/>
      <c r="P42" s="50"/>
      <c r="Q42" s="50"/>
      <c r="R42" s="50"/>
      <c r="S42" s="50"/>
      <c r="T42" s="50"/>
    </row>
    <row r="43" spans="1:20" x14ac:dyDescent="0.2">
      <c r="A43" s="50"/>
      <c r="B43" s="200" t="str">
        <f>CONCATENATE(hi!A45,": ",hi!B45)</f>
        <v>7: Région alpine</v>
      </c>
      <c r="C43" s="200"/>
      <c r="D43" s="200"/>
      <c r="E43" s="200"/>
      <c r="F43" s="200"/>
      <c r="G43" s="200"/>
      <c r="H43" s="200"/>
      <c r="I43" s="200" t="str">
        <f>CONCATENATE(hi!A46,": ",hi!B46)</f>
        <v>8: Suisse méridionale</v>
      </c>
      <c r="J43" s="200"/>
      <c r="K43" s="200"/>
      <c r="L43" s="200"/>
      <c r="M43" s="200"/>
      <c r="N43" s="200"/>
      <c r="O43" s="50"/>
      <c r="P43" s="50"/>
      <c r="Q43" s="50"/>
      <c r="R43" s="50"/>
      <c r="S43" s="50"/>
      <c r="T43" s="50"/>
    </row>
    <row r="44" spans="1:20" x14ac:dyDescent="0.2">
      <c r="A44" s="50"/>
      <c r="B44" s="176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50"/>
      <c r="P44" s="50"/>
      <c r="Q44" s="50"/>
      <c r="R44" s="50"/>
      <c r="S44" s="50"/>
      <c r="T44" s="50"/>
    </row>
    <row r="45" spans="1:20" x14ac:dyDescent="0.2">
      <c r="A45" s="50"/>
      <c r="B45" s="178"/>
      <c r="C45" s="173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50"/>
      <c r="P45" s="50"/>
      <c r="Q45" s="50"/>
      <c r="R45" s="50"/>
      <c r="S45" s="50"/>
      <c r="T45" s="50"/>
    </row>
    <row r="46" spans="1:20" x14ac:dyDescent="0.2">
      <c r="A46" s="50"/>
      <c r="B46" s="178"/>
      <c r="C46" s="173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50"/>
      <c r="P46" s="50"/>
      <c r="Q46" s="50"/>
      <c r="R46" s="50"/>
      <c r="S46" s="50"/>
      <c r="T46" s="50"/>
    </row>
    <row r="47" spans="1:20" x14ac:dyDescent="0.2">
      <c r="A47" s="50"/>
      <c r="B47" s="178"/>
      <c r="C47" s="173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50"/>
      <c r="P47" s="50"/>
      <c r="Q47" s="50"/>
      <c r="R47" s="50"/>
      <c r="S47" s="50"/>
      <c r="T47" s="50"/>
    </row>
    <row r="48" spans="1:20" x14ac:dyDescent="0.2">
      <c r="A48" s="50"/>
      <c r="B48" s="178"/>
      <c r="C48" s="173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50"/>
      <c r="P48" s="50"/>
      <c r="Q48" s="50"/>
      <c r="R48" s="50"/>
      <c r="S48" s="50"/>
      <c r="T48" s="50"/>
    </row>
    <row r="49" spans="1:20" x14ac:dyDescent="0.2">
      <c r="A49" s="50"/>
      <c r="B49" s="178"/>
      <c r="C49" s="173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50"/>
      <c r="P49" s="50"/>
      <c r="Q49" s="50"/>
      <c r="R49" s="50"/>
      <c r="S49" s="50"/>
      <c r="T49" s="50"/>
    </row>
    <row r="50" spans="1:20" x14ac:dyDescent="0.2">
      <c r="A50" s="50"/>
      <c r="B50" s="178"/>
      <c r="C50" s="173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50"/>
      <c r="P50" s="50"/>
      <c r="Q50" s="50"/>
      <c r="R50" s="50"/>
      <c r="S50" s="50"/>
      <c r="T50" s="50"/>
    </row>
    <row r="51" spans="1:20" x14ac:dyDescent="0.2">
      <c r="A51" s="51"/>
      <c r="B51" s="178"/>
      <c r="C51" s="173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50"/>
      <c r="P51" s="50"/>
      <c r="Q51" s="50"/>
      <c r="R51" s="50"/>
      <c r="S51" s="50"/>
      <c r="T51" s="50"/>
    </row>
    <row r="52" spans="1:20" x14ac:dyDescent="0.2">
      <c r="A52" s="51"/>
      <c r="B52" s="178"/>
      <c r="C52" s="173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50"/>
      <c r="P52" s="50"/>
      <c r="Q52" s="50"/>
      <c r="R52" s="50"/>
      <c r="S52" s="50"/>
      <c r="T52" s="50"/>
    </row>
    <row r="53" spans="1:20" x14ac:dyDescent="0.2">
      <c r="A53" s="51"/>
      <c r="B53" s="178"/>
      <c r="C53" s="173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50"/>
      <c r="P53" s="50"/>
      <c r="Q53" s="50"/>
      <c r="R53" s="50"/>
      <c r="S53" s="50"/>
      <c r="T53" s="50"/>
    </row>
    <row r="54" spans="1:20" x14ac:dyDescent="0.2">
      <c r="A54" s="51"/>
      <c r="B54" s="178"/>
      <c r="C54" s="173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50"/>
      <c r="P54" s="50"/>
      <c r="Q54" s="50"/>
      <c r="R54" s="50"/>
      <c r="S54" s="50"/>
      <c r="T54" s="50"/>
    </row>
    <row r="55" spans="1:20" x14ac:dyDescent="0.2">
      <c r="A55" s="51"/>
      <c r="B55" s="178"/>
      <c r="C55" s="173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50"/>
      <c r="P55" s="50"/>
      <c r="Q55" s="50"/>
      <c r="R55" s="50"/>
      <c r="S55" s="50"/>
      <c r="T55" s="50"/>
    </row>
    <row r="56" spans="1:20" x14ac:dyDescent="0.2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</row>
    <row r="57" spans="1:20" x14ac:dyDescent="0.2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</row>
    <row r="58" spans="1:20" x14ac:dyDescent="0.2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</row>
    <row r="59" spans="1:20" x14ac:dyDescent="0.2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</row>
    <row r="60" spans="1:20" x14ac:dyDescent="0.2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</row>
    <row r="61" spans="1:20" x14ac:dyDescent="0.2">
      <c r="A61" s="50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</row>
    <row r="62" spans="1:20" x14ac:dyDescent="0.2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</row>
    <row r="63" spans="1:20" x14ac:dyDescent="0.2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</row>
    <row r="64" spans="1:20" x14ac:dyDescent="0.2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</row>
    <row r="65" spans="1:20" x14ac:dyDescent="0.2">
      <c r="A65" s="50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</row>
    <row r="66" spans="1:20" x14ac:dyDescent="0.2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</row>
    <row r="67" spans="1:20" x14ac:dyDescent="0.2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</row>
    <row r="68" spans="1:20" x14ac:dyDescent="0.2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</row>
    <row r="69" spans="1:20" x14ac:dyDescent="0.2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</row>
  </sheetData>
  <sheetProtection sheet="1" objects="1" scenarios="1"/>
  <mergeCells count="13">
    <mergeCell ref="B1:N1"/>
    <mergeCell ref="B3:N3"/>
    <mergeCell ref="B4:H4"/>
    <mergeCell ref="I4:N4"/>
    <mergeCell ref="B17:H17"/>
    <mergeCell ref="I17:N17"/>
    <mergeCell ref="P5:Q5"/>
    <mergeCell ref="P6:Q6"/>
    <mergeCell ref="P7:Q7"/>
    <mergeCell ref="B43:H43"/>
    <mergeCell ref="I43:N43"/>
    <mergeCell ref="B30:H30"/>
    <mergeCell ref="I30:N30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5" r:id="rId4" name="Drop Down 3">
              <controlPr defaultSize="0" autoLine="0" autoPict="0">
                <anchor moveWithCells="1">
                  <from>
                    <xdr:col>16</xdr:col>
                    <xdr:colOff>762000</xdr:colOff>
                    <xdr:row>3</xdr:row>
                    <xdr:rowOff>47625</xdr:rowOff>
                  </from>
                  <to>
                    <xdr:col>18</xdr:col>
                    <xdr:colOff>666750</xdr:colOff>
                    <xdr:row>4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64"/>
  <sheetViews>
    <sheetView workbookViewId="0"/>
  </sheetViews>
  <sheetFormatPr baseColWidth="10" defaultRowHeight="14.25" x14ac:dyDescent="0.2"/>
  <cols>
    <col min="1" max="2" width="3.5703125" style="36" customWidth="1"/>
    <col min="3" max="7" width="12.140625" style="36" customWidth="1"/>
    <col min="8" max="8" width="6" style="36" customWidth="1"/>
    <col min="9" max="9" width="100.7109375" style="36" customWidth="1"/>
    <col min="10" max="16384" width="11.42578125" style="36"/>
  </cols>
  <sheetData>
    <row r="1" spans="1:11" x14ac:dyDescent="0.2">
      <c r="A1" s="59"/>
      <c r="B1" s="59"/>
      <c r="C1" s="52"/>
      <c r="D1" s="52"/>
      <c r="E1" s="52"/>
      <c r="F1" s="52"/>
      <c r="G1" s="52"/>
      <c r="H1" s="52"/>
      <c r="I1" s="52"/>
      <c r="J1" s="52"/>
    </row>
    <row r="2" spans="1:11" ht="15.75" customHeight="1" x14ac:dyDescent="0.2">
      <c r="A2" s="59"/>
      <c r="B2" s="60"/>
      <c r="C2" s="197" t="str">
        <f>CONCATENATE(te!A6," ",te!A33)</f>
        <v>Indices Régions FPRE</v>
      </c>
      <c r="D2" s="197"/>
      <c r="E2" s="197"/>
      <c r="F2" s="197"/>
      <c r="G2" s="197"/>
      <c r="H2" s="52"/>
      <c r="I2" s="102" t="str">
        <f>CONCATENATE(te!A5," ",Fragen!D1,", ",hi!D36)</f>
        <v>Prix attendus  PPE, Région Zurich</v>
      </c>
      <c r="J2" s="52"/>
    </row>
    <row r="3" spans="1:11" ht="13.5" customHeight="1" x14ac:dyDescent="0.2">
      <c r="A3" s="59"/>
      <c r="B3" s="59"/>
      <c r="C3" s="197"/>
      <c r="D3" s="197"/>
      <c r="E3" s="197"/>
      <c r="F3" s="197"/>
      <c r="G3" s="197"/>
      <c r="H3" s="52"/>
      <c r="J3" s="52"/>
    </row>
    <row r="4" spans="1:11" ht="17.25" customHeight="1" x14ac:dyDescent="0.2">
      <c r="A4" s="59"/>
      <c r="B4" s="61"/>
      <c r="H4" s="52"/>
      <c r="J4" s="52"/>
    </row>
    <row r="5" spans="1:11" ht="29.25" customHeight="1" x14ac:dyDescent="0.2">
      <c r="A5" s="59"/>
      <c r="B5" s="59"/>
      <c r="C5" s="69" t="str">
        <f>te!A41</f>
        <v>Langue:</v>
      </c>
      <c r="D5" s="40"/>
      <c r="E5" s="78"/>
      <c r="H5" s="52"/>
      <c r="J5" s="52"/>
    </row>
    <row r="6" spans="1:11" ht="29.25" customHeight="1" x14ac:dyDescent="0.2">
      <c r="A6" s="59"/>
      <c r="B6" s="59"/>
      <c r="C6" s="69" t="str">
        <f>te!A42</f>
        <v>Région:</v>
      </c>
      <c r="D6" s="40"/>
      <c r="H6" s="52"/>
      <c r="J6" s="52"/>
      <c r="K6" s="70"/>
    </row>
    <row r="7" spans="1:11" ht="29.25" customHeight="1" x14ac:dyDescent="0.2">
      <c r="A7" s="59"/>
      <c r="B7" s="59"/>
      <c r="C7" s="69" t="str">
        <f>te!A39</f>
        <v>Indice:</v>
      </c>
      <c r="D7" s="40"/>
      <c r="H7" s="52"/>
      <c r="J7" s="52"/>
    </row>
    <row r="8" spans="1:11" ht="14.25" customHeight="1" x14ac:dyDescent="0.2">
      <c r="A8" s="59"/>
      <c r="B8" s="59"/>
      <c r="H8" s="52"/>
      <c r="J8" s="52"/>
    </row>
    <row r="9" spans="1:11" ht="11.25" customHeight="1" x14ac:dyDescent="0.2">
      <c r="A9" s="59"/>
      <c r="B9" s="59"/>
      <c r="C9" s="198" t="str">
        <f>te!A47</f>
        <v>Indice des prix attendus HEV-FPRE</v>
      </c>
      <c r="D9" s="198"/>
      <c r="E9" s="198"/>
      <c r="F9" s="198"/>
      <c r="G9" s="198"/>
      <c r="H9" s="52"/>
      <c r="J9" s="52"/>
    </row>
    <row r="10" spans="1:11" ht="11.25" customHeight="1" x14ac:dyDescent="0.2">
      <c r="A10" s="59"/>
      <c r="B10" s="59"/>
      <c r="C10" s="199"/>
      <c r="D10" s="199"/>
      <c r="E10" s="199"/>
      <c r="F10" s="199"/>
      <c r="G10" s="199"/>
      <c r="H10" s="58"/>
      <c r="J10" s="52"/>
    </row>
    <row r="11" spans="1:11" x14ac:dyDescent="0.2">
      <c r="A11" s="59"/>
      <c r="B11" s="59"/>
      <c r="C11" s="82"/>
      <c r="D11" s="82"/>
      <c r="E11" s="82"/>
      <c r="F11" s="82" t="str">
        <f>te!A40</f>
        <v>Indice</v>
      </c>
      <c r="G11" s="82" t="s">
        <v>718</v>
      </c>
      <c r="H11" s="52"/>
      <c r="J11" s="52"/>
    </row>
    <row r="12" spans="1:11" ht="9.75" customHeight="1" x14ac:dyDescent="0.2">
      <c r="A12" s="59"/>
      <c r="B12" s="59"/>
      <c r="C12" s="146"/>
      <c r="D12" s="147"/>
      <c r="E12" s="147"/>
      <c r="F12" s="147" t="str">
        <f>CONCATENATE($C$9," ",F11)</f>
        <v>Indice des prix attendus HEV-FPRE Indice</v>
      </c>
      <c r="G12" s="147" t="str">
        <f>CONCATENATE($C$9," ",G11)</f>
        <v>Indice des prix attendus HEV-FPRE N*</v>
      </c>
      <c r="H12" s="52"/>
      <c r="J12" s="52"/>
    </row>
    <row r="13" spans="1:11" x14ac:dyDescent="0.2">
      <c r="A13" s="59"/>
      <c r="B13" s="57" t="s">
        <v>49</v>
      </c>
      <c r="C13" s="143" t="s">
        <v>163</v>
      </c>
      <c r="D13" s="148"/>
      <c r="E13" s="148"/>
      <c r="F13" s="144">
        <f>IF(G13&gt;2,VLOOKUP(CONCATENATE($B13,"_",hi!$C$36,"_",Fragen!$C$1),reg_fpre_dat!$A$2:$K$5000,11,FALSE),#N/A)</f>
        <v>-6.4998685688340867</v>
      </c>
      <c r="G13" s="149">
        <f>VLOOKUP(CONCATENATE($B13,"_",hi!$C$36,"_",Fragen!$C$1),reg_fpre_dat!$A$2:$K$5000,10,FALSE)</f>
        <v>29</v>
      </c>
      <c r="H13" s="52"/>
      <c r="J13" s="52"/>
    </row>
    <row r="14" spans="1:11" x14ac:dyDescent="0.2">
      <c r="A14" s="59"/>
      <c r="B14" s="57" t="s">
        <v>50</v>
      </c>
      <c r="C14" s="143" t="s">
        <v>164</v>
      </c>
      <c r="D14" s="148"/>
      <c r="E14" s="148"/>
      <c r="F14" s="144">
        <f>IF(G14&gt;2,VLOOKUP(CONCATENATE($B14,"_",hi!$C$36,"_",Fragen!$C$1),reg_fpre_dat!$A$2:$K$5000,11,FALSE),#N/A)</f>
        <v>-18.40985174557628</v>
      </c>
      <c r="G14" s="149">
        <f>VLOOKUP(CONCATENATE($B14,"_",hi!$C$36,"_",Fragen!$C$1),reg_fpre_dat!$A$2:$K$5000,10,FALSE)</f>
        <v>28</v>
      </c>
      <c r="H14" s="52"/>
      <c r="J14" s="52"/>
    </row>
    <row r="15" spans="1:11" x14ac:dyDescent="0.2">
      <c r="A15" s="59"/>
      <c r="B15" s="57" t="s">
        <v>51</v>
      </c>
      <c r="C15" s="143" t="s">
        <v>165</v>
      </c>
      <c r="D15" s="148"/>
      <c r="E15" s="148"/>
      <c r="F15" s="144">
        <f>IF(G15&gt;2,VLOOKUP(CONCATENATE($B15,"_",hi!$C$36,"_",Fragen!$C$1),reg_fpre_dat!$A$2:$K$5000,11,FALSE),#N/A)</f>
        <v>-8.2540593366985515</v>
      </c>
      <c r="G15" s="149">
        <f>VLOOKUP(CONCATENATE($B15,"_",hi!$C$36,"_",Fragen!$C$1),reg_fpre_dat!$A$2:$K$5000,10,FALSE)</f>
        <v>99.2</v>
      </c>
      <c r="H15" s="52"/>
      <c r="J15" s="52"/>
    </row>
    <row r="16" spans="1:11" x14ac:dyDescent="0.2">
      <c r="A16" s="59"/>
      <c r="B16" s="57" t="s">
        <v>52</v>
      </c>
      <c r="C16" s="143" t="s">
        <v>166</v>
      </c>
      <c r="D16" s="148"/>
      <c r="E16" s="148"/>
      <c r="F16" s="144">
        <f>IF(G16&gt;2,VLOOKUP(CONCATENATE($B16,"_",hi!$C$36,"_",Fragen!$C$1),reg_fpre_dat!$A$2:$K$5000,11,FALSE),#N/A)</f>
        <v>22.772208276486438</v>
      </c>
      <c r="G16" s="149">
        <f>VLOOKUP(CONCATENATE($B16,"_",hi!$C$36,"_",Fragen!$C$1),reg_fpre_dat!$A$2:$K$5000,10,FALSE)</f>
        <v>172</v>
      </c>
      <c r="H16" s="52"/>
      <c r="J16" s="52"/>
    </row>
    <row r="17" spans="1:10" x14ac:dyDescent="0.2">
      <c r="A17" s="59"/>
      <c r="B17" s="57" t="s">
        <v>53</v>
      </c>
      <c r="C17" s="143" t="s">
        <v>167</v>
      </c>
      <c r="D17" s="148"/>
      <c r="E17" s="148"/>
      <c r="F17" s="144">
        <f>IF(G17&gt;2,VLOOKUP(CONCATENATE($B17,"_",hi!$C$36,"_",Fragen!$C$1),reg_fpre_dat!$A$2:$K$5000,11,FALSE),#N/A)</f>
        <v>38.203365787733432</v>
      </c>
      <c r="G17" s="149">
        <f>VLOOKUP(CONCATENATE($B17,"_",hi!$C$36,"_",Fragen!$C$1),reg_fpre_dat!$A$2:$K$5000,10,FALSE)</f>
        <v>229.29893071000853</v>
      </c>
      <c r="H17" s="52"/>
      <c r="J17" s="52"/>
    </row>
    <row r="18" spans="1:10" x14ac:dyDescent="0.2">
      <c r="A18" s="59"/>
      <c r="B18" s="57" t="s">
        <v>54</v>
      </c>
      <c r="C18" s="143" t="s">
        <v>168</v>
      </c>
      <c r="D18" s="148"/>
      <c r="E18" s="148"/>
      <c r="F18" s="144">
        <f>IF(G18&gt;2,VLOOKUP(CONCATENATE($B18,"_",hi!$C$36,"_",Fragen!$C$1),reg_fpre_dat!$A$2:$K$5000,11,FALSE),#N/A)</f>
        <v>42.62990451588972</v>
      </c>
      <c r="G18" s="149">
        <f>VLOOKUP(CONCATENATE($B18,"_",hi!$C$36,"_",Fragen!$C$1),reg_fpre_dat!$A$2:$K$5000,10,FALSE)</f>
        <v>184.71918387456549</v>
      </c>
      <c r="H18" s="52"/>
      <c r="J18" s="52"/>
    </row>
    <row r="19" spans="1:10" x14ac:dyDescent="0.2">
      <c r="A19" s="59"/>
      <c r="B19" s="57" t="s">
        <v>55</v>
      </c>
      <c r="C19" s="143" t="s">
        <v>169</v>
      </c>
      <c r="D19" s="148"/>
      <c r="E19" s="148"/>
      <c r="F19" s="144">
        <f>IF(G19&gt;2,VLOOKUP(CONCATENATE($B19,"_",hi!$C$36,"_",Fragen!$C$1),reg_fpre_dat!$A$2:$K$5000,11,FALSE),#N/A)</f>
        <v>39.344523098547214</v>
      </c>
      <c r="G19" s="149">
        <f>VLOOKUP(CONCATENATE($B19,"_",hi!$C$36,"_",Fragen!$C$1),reg_fpre_dat!$A$2:$K$5000,10,FALSE)</f>
        <v>176.51559597951982</v>
      </c>
      <c r="H19" s="52"/>
      <c r="J19" s="52"/>
    </row>
    <row r="20" spans="1:10" x14ac:dyDescent="0.2">
      <c r="A20" s="59"/>
      <c r="B20" s="57" t="s">
        <v>56</v>
      </c>
      <c r="C20" s="143" t="s">
        <v>170</v>
      </c>
      <c r="D20" s="148"/>
      <c r="E20" s="148"/>
      <c r="F20" s="144">
        <f>IF(G20&gt;2,VLOOKUP(CONCATENATE($B20,"_",hi!$C$36,"_",Fragen!$C$1),reg_fpre_dat!$A$2:$K$5000,11,FALSE),#N/A)</f>
        <v>50.730326787646639</v>
      </c>
      <c r="G20" s="149">
        <f>VLOOKUP(CONCATENATE($B20,"_",hi!$C$36,"_",Fragen!$C$1),reg_fpre_dat!$A$2:$K$5000,10,FALSE)</f>
        <v>206.75256545150717</v>
      </c>
      <c r="H20" s="52"/>
      <c r="I20" s="186" t="str">
        <f>te!A59</f>
        <v>Intervalle des valeurs possibles indice : -200 à +200</v>
      </c>
      <c r="J20" s="52"/>
    </row>
    <row r="21" spans="1:10" x14ac:dyDescent="0.2">
      <c r="A21" s="59"/>
      <c r="B21" s="57" t="s">
        <v>57</v>
      </c>
      <c r="C21" s="145" t="s">
        <v>301</v>
      </c>
      <c r="D21" s="150"/>
      <c r="E21" s="150"/>
      <c r="F21" s="144">
        <f>IF(G21&gt;2,VLOOKUP(CONCATENATE($B21,"_",hi!$C$36,"_",Fragen!$C$1),reg_fpre_dat!$A$2:$K$5000,11,FALSE),#N/A)</f>
        <v>29.601351155467071</v>
      </c>
      <c r="G21" s="149">
        <f>VLOOKUP(CONCATENATE($B21,"_",hi!$C$36,"_",Fragen!$C$1),reg_fpre_dat!$A$2:$K$5000,10,FALSE)</f>
        <v>194.0824719935631</v>
      </c>
      <c r="H21" s="52"/>
      <c r="I21" s="101" t="str">
        <f>CONCATENATE(te!A25," ",te!A50,".")</f>
        <v>Source: FPRE.</v>
      </c>
      <c r="J21" s="52"/>
    </row>
    <row r="22" spans="1:10" x14ac:dyDescent="0.2">
      <c r="A22" s="59"/>
      <c r="B22" s="57" t="s">
        <v>58</v>
      </c>
      <c r="C22" s="145" t="s">
        <v>445</v>
      </c>
      <c r="D22" s="151"/>
      <c r="E22" s="151"/>
      <c r="F22" s="144">
        <f>IF(G22&gt;2,VLOOKUP(CONCATENATE($B22,"_",hi!$C$36,"_",Fragen!$C$1),reg_fpre_dat!$A$2:$K$5000,11,FALSE),#N/A)</f>
        <v>33.487830111630522</v>
      </c>
      <c r="G22" s="149">
        <f>VLOOKUP(CONCATENATE($B22,"_",hi!$C$36,"_",Fragen!$C$1),reg_fpre_dat!$A$2:$K$5000,10,FALSE)</f>
        <v>228.83112149532698</v>
      </c>
      <c r="H22" s="52"/>
      <c r="I22" s="52"/>
      <c r="J22" s="52"/>
    </row>
    <row r="23" spans="1:10" x14ac:dyDescent="0.2">
      <c r="A23" s="59"/>
      <c r="B23" s="57" t="s">
        <v>59</v>
      </c>
      <c r="C23" s="145" t="s">
        <v>639</v>
      </c>
      <c r="D23" s="151"/>
      <c r="E23" s="151"/>
      <c r="F23" s="144">
        <f>IF(G23&gt;2,VLOOKUP(CONCATENATE($B23,"_",hi!$C$36,"_",Fragen!$C$1),reg_fpre_dat!$A$2:$K$5000,11,FALSE),#N/A)</f>
        <v>-5.5953636680493695</v>
      </c>
      <c r="G23" s="149">
        <f>VLOOKUP(CONCATENATE($B23,"_",hi!$C$36,"_",Fragen!$C$1),reg_fpre_dat!$A$2:$K$5000,10,FALSE)</f>
        <v>218.01869158878509</v>
      </c>
      <c r="H23" s="52"/>
      <c r="I23" s="102" t="str">
        <f>CONCATENATE(te!A30," ",Fragen!D1,", ",hi!D36)</f>
        <v>Comparaison attente et rétrospective PPE, Région Zurich</v>
      </c>
      <c r="J23" s="52"/>
    </row>
    <row r="24" spans="1:10" x14ac:dyDescent="0.2">
      <c r="A24" s="59"/>
      <c r="B24" s="57" t="s">
        <v>70</v>
      </c>
      <c r="C24" s="145" t="s">
        <v>640</v>
      </c>
      <c r="D24" s="151"/>
      <c r="E24" s="151"/>
      <c r="F24" s="144">
        <f>IF(G24&gt;2,VLOOKUP(CONCATENATE($B24,"_",hi!$C$36,"_",Fragen!$C$1),reg_fpre_dat!$A$2:$K$5000,11,FALSE),#N/A)</f>
        <v>-12.196772937973527</v>
      </c>
      <c r="G24" s="149">
        <f>VLOOKUP(CONCATENATE($B24,"_",hi!$C$36,"_",Fragen!$C$1),reg_fpre_dat!$A$2:$K$5000,10,FALSE)</f>
        <v>230.72336448598114</v>
      </c>
      <c r="H24" s="52"/>
      <c r="J24" s="52"/>
    </row>
    <row r="25" spans="1:10" x14ac:dyDescent="0.2">
      <c r="A25" s="59"/>
      <c r="B25" s="57" t="s">
        <v>71</v>
      </c>
      <c r="C25" s="145" t="s">
        <v>701</v>
      </c>
      <c r="D25" s="151"/>
      <c r="E25" s="151"/>
      <c r="F25" s="144">
        <f>IF(G25&gt;2,VLOOKUP(CONCATENATE($B25,"_",hi!$C$36,"_",Fragen!$C$1),reg_fpre_dat!$A$2:$K$5000,11,FALSE),#N/A)</f>
        <v>-29.404960077697783</v>
      </c>
      <c r="G25" s="149">
        <f>VLOOKUP(CONCATENATE($B25,"_",hi!$C$36,"_",Fragen!$C$1),reg_fpre_dat!$A$2:$K$5000,10,FALSE)</f>
        <v>250.53644859813068</v>
      </c>
      <c r="H25" s="52"/>
      <c r="J25" s="52"/>
    </row>
    <row r="26" spans="1:10" x14ac:dyDescent="0.2">
      <c r="A26" s="59"/>
      <c r="B26" s="57" t="s">
        <v>72</v>
      </c>
      <c r="C26" s="145" t="s">
        <v>703</v>
      </c>
      <c r="D26" s="151"/>
      <c r="E26" s="151"/>
      <c r="F26" s="144">
        <f>IF(G26&gt;2,VLOOKUP(CONCATENATE($B26,"_",hi!$C$36,"_",Fragen!$C$1),reg_fpre_dat!$A$2:$K$5000,11,FALSE),#N/A)</f>
        <v>-11.11881315583364</v>
      </c>
      <c r="G26" s="149">
        <f>VLOOKUP(CONCATENATE($B26,"_",hi!$C$36,"_",Fragen!$C$1),reg_fpre_dat!$A$2:$K$5000,10,FALSE)</f>
        <v>231.39221578137924</v>
      </c>
      <c r="H26" s="52"/>
      <c r="J26" s="52"/>
    </row>
    <row r="27" spans="1:10" x14ac:dyDescent="0.2">
      <c r="A27" s="59"/>
      <c r="B27" s="57" t="s">
        <v>73</v>
      </c>
      <c r="C27" s="145" t="s">
        <v>704</v>
      </c>
      <c r="D27" s="151"/>
      <c r="E27" s="151"/>
      <c r="F27" s="144">
        <f>IF(G27&gt;2,VLOOKUP(CONCATENATE($B27,"_",hi!$C$36,"_",Fragen!$C$1),reg_fpre_dat!$A$2:$K$5000,11,FALSE),#N/A)</f>
        <v>-24.490453539321074</v>
      </c>
      <c r="G27" s="149">
        <f>VLOOKUP(CONCATENATE($B27,"_",hi!$C$36,"_",Fragen!$C$1),reg_fpre_dat!$A$2:$K$5000,10,FALSE)</f>
        <v>287.45794392523351</v>
      </c>
      <c r="H27" s="52"/>
      <c r="J27" s="52"/>
    </row>
    <row r="28" spans="1:10" x14ac:dyDescent="0.2">
      <c r="A28" s="59"/>
      <c r="B28" s="57" t="s">
        <v>74</v>
      </c>
      <c r="C28" s="145" t="s">
        <v>705</v>
      </c>
      <c r="D28" s="151"/>
      <c r="E28" s="151"/>
      <c r="F28" s="144">
        <f>IF(G28&gt;2,VLOOKUP(CONCATENATE($B28,"_",hi!$C$36,"_",Fragen!$C$1),reg_fpre_dat!$A$2:$K$5000,11,FALSE),#N/A)</f>
        <v>-10.76097027954072</v>
      </c>
      <c r="G28" s="149">
        <f>VLOOKUP(CONCATENATE($B28,"_",hi!$C$36,"_",Fragen!$C$1),reg_fpre_dat!$A$2:$K$5000,10,FALSE)</f>
        <v>228.41277652904284</v>
      </c>
      <c r="H28" s="52"/>
      <c r="J28" s="52"/>
    </row>
    <row r="29" spans="1:10" x14ac:dyDescent="0.2">
      <c r="A29" s="59"/>
      <c r="B29" s="57" t="s">
        <v>75</v>
      </c>
      <c r="C29" s="145" t="s">
        <v>706</v>
      </c>
      <c r="D29" s="151"/>
      <c r="E29" s="151"/>
      <c r="F29" s="144">
        <f>IF(G29&gt;2,VLOOKUP(CONCATENATE($B29,"_",hi!$C$36,"_",Fragen!$C$1),reg_fpre_dat!$A$2:$K$5000,11,FALSE),#N/A)</f>
        <v>-8.1945853102865627</v>
      </c>
      <c r="G29" s="149">
        <f>VLOOKUP(CONCATENATE($B29,"_",hi!$C$36,"_",Fragen!$C$1),reg_fpre_dat!$A$2:$K$5000,10,FALSE)</f>
        <v>293.75700934579424</v>
      </c>
      <c r="H29" s="52"/>
      <c r="J29" s="52"/>
    </row>
    <row r="30" spans="1:10" x14ac:dyDescent="0.2">
      <c r="A30" s="59"/>
      <c r="B30" s="57" t="s">
        <v>76</v>
      </c>
      <c r="C30" s="145" t="s">
        <v>717</v>
      </c>
      <c r="D30" s="151"/>
      <c r="E30" s="151"/>
      <c r="F30" s="144">
        <f>IF(G30&gt;2,VLOOKUP(CONCATENATE($B30,"_",hi!$C$36,"_",Fragen!$C$1),reg_fpre_dat!$A$2:$K$5000,11,FALSE),#N/A)</f>
        <v>-6.5323064581468566</v>
      </c>
      <c r="G30" s="149">
        <f>VLOOKUP(CONCATENATE($B30,"_",hi!$C$36,"_",Fragen!$C$1),reg_fpre_dat!$A$2:$K$5000,10,FALSE)</f>
        <v>228.59999999999988</v>
      </c>
      <c r="H30" s="52"/>
      <c r="I30" s="40"/>
      <c r="J30" s="52"/>
    </row>
    <row r="31" spans="1:10" x14ac:dyDescent="0.2">
      <c r="A31" s="59"/>
      <c r="B31" s="57" t="s">
        <v>77</v>
      </c>
      <c r="C31" s="145" t="s">
        <v>727</v>
      </c>
      <c r="D31" s="151"/>
      <c r="E31" s="151"/>
      <c r="F31" s="144">
        <f>IF(G31&gt;2,VLOOKUP(CONCATENATE($B31,"_",hi!$C$36,"_",Fragen!$C$1),reg_fpre_dat!$A$2:$K$5000,11,FALSE),#N/A)</f>
        <v>6.9428459808466068</v>
      </c>
      <c r="G31" s="149">
        <f>VLOOKUP(CONCATENATE($B31,"_",hi!$C$36,"_",Fragen!$C$1),reg_fpre_dat!$A$2:$K$5000,10,FALSE)</f>
        <v>265.59999999999985</v>
      </c>
      <c r="H31" s="52"/>
      <c r="I31" s="40"/>
      <c r="J31" s="52"/>
    </row>
    <row r="32" spans="1:10" ht="15" x14ac:dyDescent="0.2">
      <c r="A32" s="59"/>
      <c r="B32" s="57" t="s">
        <v>78</v>
      </c>
      <c r="C32" s="145" t="s">
        <v>728</v>
      </c>
      <c r="D32" s="151"/>
      <c r="E32" s="151"/>
      <c r="F32" s="144">
        <f>IF(G32&gt;2,VLOOKUP(CONCATENATE($B32,"_",hi!$C$36,"_",Fragen!$C$1),reg_fpre_dat!$A$2:$K$5000,11,FALSE),#N/A)</f>
        <v>5.121595902485403</v>
      </c>
      <c r="G32" s="149">
        <f>VLOOKUP(CONCATENATE($B32,"_",hi!$C$36,"_",Fragen!$C$1),reg_fpre_dat!$A$2:$K$5000,10,FALSE)</f>
        <v>217.79999999999964</v>
      </c>
      <c r="H32" s="52"/>
      <c r="I32" s="41"/>
      <c r="J32" s="52"/>
    </row>
    <row r="33" spans="1:10" x14ac:dyDescent="0.2">
      <c r="A33" s="59"/>
      <c r="B33" s="57" t="s">
        <v>127</v>
      </c>
      <c r="C33" s="145" t="s">
        <v>731</v>
      </c>
      <c r="D33" s="151"/>
      <c r="E33" s="151"/>
      <c r="F33" s="144">
        <f>IF(G33&gt;2,VLOOKUP(CONCATENATE($B33,"_",hi!$C$36,"_",Fragen!$C$1),reg_fpre_dat!$A$2:$K$5000,11,FALSE),#N/A)</f>
        <v>-0.49068096007940326</v>
      </c>
      <c r="G33" s="149">
        <f>VLOOKUP(CONCATENATE($B33,"_",hi!$C$36,"_",Fragen!$C$1),reg_fpre_dat!$A$2:$K$5000,10,FALSE)</f>
        <v>234.4999999999998</v>
      </c>
      <c r="H33" s="52"/>
      <c r="J33" s="52"/>
    </row>
    <row r="34" spans="1:10" x14ac:dyDescent="0.2">
      <c r="A34" s="59"/>
      <c r="B34" s="154" t="s">
        <v>729</v>
      </c>
      <c r="C34" s="145" t="s">
        <v>733</v>
      </c>
      <c r="D34" s="153"/>
      <c r="E34" s="153"/>
      <c r="F34" s="144">
        <f>IF(G34&gt;2,VLOOKUP(CONCATENATE($B34,"_",hi!$C$36,"_",Fragen!$C$1),reg_fpre_dat!$A$2:$K$5000,11,FALSE),#N/A)</f>
        <v>21.748075158903028</v>
      </c>
      <c r="G34" s="149">
        <f>VLOOKUP(CONCATENATE($B34,"_",hi!$C$36,"_",Fragen!$C$1),reg_fpre_dat!$A$2:$K$5000,10,FALSE)</f>
        <v>128.40999999999991</v>
      </c>
      <c r="H34" s="52"/>
      <c r="J34" s="52"/>
    </row>
    <row r="35" spans="1:10" x14ac:dyDescent="0.2">
      <c r="A35" s="59"/>
      <c r="B35" s="154" t="s">
        <v>730</v>
      </c>
      <c r="C35" s="145" t="s">
        <v>735</v>
      </c>
      <c r="D35" s="153"/>
      <c r="E35" s="153"/>
      <c r="F35" s="144">
        <f>IF(G35&gt;2,VLOOKUP(CONCATENATE($B35,"_",hi!$C$36,"_",Fragen!$C$1),reg_fpre_dat!$A$2:$K$5000,11,FALSE),#N/A)</f>
        <v>32.56116207174648</v>
      </c>
      <c r="G35" s="149">
        <f>VLOOKUP(CONCATENATE($B35,"_",hi!$C$36,"_",Fragen!$C$1),reg_fpre_dat!$A$2:$K$5000,10,FALSE)</f>
        <v>249.17684882499984</v>
      </c>
      <c r="H35" s="52"/>
      <c r="J35" s="52"/>
    </row>
    <row r="36" spans="1:10" x14ac:dyDescent="0.2">
      <c r="A36" s="59"/>
      <c r="B36" s="154" t="s">
        <v>732</v>
      </c>
      <c r="C36" s="145" t="s">
        <v>737</v>
      </c>
      <c r="D36" s="151"/>
      <c r="E36" s="151"/>
      <c r="F36" s="144">
        <f>IF(G36&gt;2,VLOOKUP(CONCATENATE($B36,"_",hi!$C$36,"_",Fragen!$C$1),reg_fpre_dat!$A$2:$K$5000,11,FALSE),#N/A)</f>
        <v>-4.0373843366532887</v>
      </c>
      <c r="G36" s="149">
        <f>VLOOKUP(CONCATENATE($B36,"_",hi!$C$36,"_",Fragen!$C$1),reg_fpre_dat!$A$2:$K$5000,10,FALSE)</f>
        <v>262.32897875600003</v>
      </c>
      <c r="H36" s="52"/>
      <c r="J36" s="52"/>
    </row>
    <row r="37" spans="1:10" x14ac:dyDescent="0.2">
      <c r="A37" s="59"/>
      <c r="B37" s="154" t="s">
        <v>734</v>
      </c>
      <c r="C37" s="145" t="s">
        <v>769</v>
      </c>
      <c r="D37" s="151"/>
      <c r="E37" s="151"/>
      <c r="F37" s="144">
        <f>IF(G37&gt;2,VLOOKUP(CONCATENATE($B37,"_",hi!$C$36,"_",Fragen!$C$1),reg_fpre_dat!$A$2:$K$5000,11,FALSE),#N/A)</f>
        <v>39.297947558046346</v>
      </c>
      <c r="G37" s="149">
        <f>VLOOKUP(CONCATENATE($B37,"_",hi!$C$36,"_",Fragen!$C$1),reg_fpre_dat!$A$2:$K$5000,10,FALSE)</f>
        <v>286.99999999999977</v>
      </c>
      <c r="H37" s="52"/>
      <c r="J37" s="52"/>
    </row>
    <row r="38" spans="1:10" x14ac:dyDescent="0.2">
      <c r="A38" s="59"/>
      <c r="B38" s="57" t="s">
        <v>736</v>
      </c>
      <c r="C38" s="145" t="s">
        <v>829</v>
      </c>
      <c r="D38" s="151"/>
      <c r="E38" s="151"/>
      <c r="F38" s="144">
        <f>IF(G38&gt;2,VLOOKUP(CONCATENATE($B38,"_",hi!$C$36,"_",Fragen!$C$1),reg_fpre_dat!$A$2:$K$5000,11,FALSE),#N/A)</f>
        <v>75.963125457650065</v>
      </c>
      <c r="G38" s="149">
        <f>VLOOKUP(CONCATENATE($B38,"_",hi!$C$36,"_",Fragen!$C$1),reg_fpre_dat!$A$2:$K$5000,10,FALSE)</f>
        <v>225.20999999999975</v>
      </c>
      <c r="H38" s="52"/>
      <c r="I38" s="40"/>
      <c r="J38" s="52"/>
    </row>
    <row r="39" spans="1:10" x14ac:dyDescent="0.2">
      <c r="A39" s="59"/>
      <c r="B39" s="57"/>
      <c r="C39" s="203" t="str">
        <f>te!A59</f>
        <v>Intervalle des valeurs possibles indice : -200 à +200</v>
      </c>
      <c r="D39" s="203"/>
      <c r="E39" s="203"/>
      <c r="F39" s="203"/>
      <c r="G39" s="203"/>
      <c r="H39" s="52"/>
      <c r="I39" s="40"/>
      <c r="J39" s="52"/>
    </row>
    <row r="40" spans="1:10" x14ac:dyDescent="0.2">
      <c r="A40" s="59"/>
      <c r="B40" s="57"/>
      <c r="C40" s="203" t="str">
        <f>CONCATENATE(te!A25," ",te!A50,".")</f>
        <v>Source: FPRE.</v>
      </c>
      <c r="D40" s="203"/>
      <c r="E40" s="203"/>
      <c r="F40" s="203"/>
      <c r="G40" s="203"/>
      <c r="H40" s="52"/>
      <c r="J40" s="52"/>
    </row>
    <row r="41" spans="1:10" x14ac:dyDescent="0.2">
      <c r="A41" s="59"/>
      <c r="B41" s="57"/>
      <c r="C41" s="152" t="str">
        <f>"* "&amp;te!A61</f>
        <v>* Nombre de réponses</v>
      </c>
      <c r="D41" s="152"/>
      <c r="E41" s="152"/>
      <c r="F41" s="152"/>
      <c r="G41" s="152"/>
      <c r="H41" s="52"/>
      <c r="I41" s="40"/>
      <c r="J41" s="52"/>
    </row>
    <row r="42" spans="1:10" x14ac:dyDescent="0.2">
      <c r="A42" s="59"/>
      <c r="B42" s="57"/>
      <c r="C42" s="52"/>
      <c r="D42" s="52"/>
      <c r="E42" s="52"/>
      <c r="F42" s="52"/>
      <c r="G42" s="52"/>
      <c r="H42" s="52"/>
      <c r="I42" s="40"/>
      <c r="J42" s="52"/>
    </row>
    <row r="43" spans="1:10" x14ac:dyDescent="0.2">
      <c r="A43" s="59"/>
      <c r="B43" s="57"/>
      <c r="C43" s="52"/>
      <c r="D43" s="52"/>
      <c r="E43" s="52"/>
      <c r="F43" s="52"/>
      <c r="G43" s="52"/>
      <c r="H43" s="52"/>
      <c r="I43" s="40"/>
      <c r="J43" s="52"/>
    </row>
    <row r="44" spans="1:10" x14ac:dyDescent="0.2">
      <c r="A44" s="59"/>
      <c r="B44" s="57"/>
      <c r="C44" s="52"/>
      <c r="D44" s="52"/>
      <c r="E44" s="52"/>
      <c r="F44" s="52"/>
      <c r="G44" s="52"/>
      <c r="H44" s="52"/>
      <c r="I44" s="186" t="str">
        <f>te!A59</f>
        <v>Intervalle des valeurs possibles indice : -200 à +200</v>
      </c>
      <c r="J44" s="52"/>
    </row>
    <row r="45" spans="1:10" x14ac:dyDescent="0.2">
      <c r="A45" s="59"/>
      <c r="B45" s="57"/>
      <c r="C45" s="52"/>
      <c r="D45" s="52"/>
      <c r="E45" s="52"/>
      <c r="F45" s="52"/>
      <c r="G45" s="52"/>
      <c r="H45" s="52"/>
      <c r="I45" s="101" t="str">
        <f>CONCATENATE(te!A25," ",te!A50,".")</f>
        <v>Source: FPRE.</v>
      </c>
      <c r="J45" s="52"/>
    </row>
    <row r="46" spans="1:10" x14ac:dyDescent="0.2">
      <c r="A46" s="59"/>
      <c r="B46" s="57"/>
      <c r="C46" s="52"/>
      <c r="D46" s="52"/>
      <c r="E46" s="52"/>
      <c r="F46" s="52"/>
      <c r="G46" s="52"/>
      <c r="H46" s="52"/>
      <c r="I46" s="52"/>
      <c r="J46" s="52"/>
    </row>
    <row r="47" spans="1:10" x14ac:dyDescent="0.2">
      <c r="A47" s="59"/>
      <c r="B47" s="57"/>
      <c r="C47" s="52"/>
      <c r="D47" s="52"/>
      <c r="E47" s="52"/>
      <c r="F47" s="52"/>
      <c r="G47" s="52"/>
      <c r="H47" s="52"/>
      <c r="I47" s="52"/>
      <c r="J47" s="52"/>
    </row>
    <row r="48" spans="1:10" x14ac:dyDescent="0.2">
      <c r="A48" s="59"/>
      <c r="B48" s="57"/>
      <c r="C48" s="52"/>
      <c r="D48" s="52"/>
      <c r="E48" s="52"/>
      <c r="F48" s="52"/>
      <c r="G48" s="52"/>
      <c r="H48" s="52"/>
      <c r="I48" s="66"/>
      <c r="J48" s="52"/>
    </row>
    <row r="49" spans="1:11" x14ac:dyDescent="0.2">
      <c r="A49" s="59"/>
      <c r="B49" s="57"/>
      <c r="C49" s="52"/>
      <c r="D49" s="52"/>
      <c r="E49" s="52"/>
      <c r="F49" s="52"/>
      <c r="G49" s="52"/>
      <c r="H49" s="52"/>
      <c r="I49" s="52"/>
      <c r="J49" s="52"/>
    </row>
    <row r="50" spans="1:11" ht="20.25" x14ac:dyDescent="0.3">
      <c r="A50" s="67"/>
      <c r="B50" s="68"/>
      <c r="K50" s="47"/>
    </row>
    <row r="51" spans="1:11" x14ac:dyDescent="0.2">
      <c r="A51" s="67"/>
      <c r="B51" s="68"/>
    </row>
    <row r="52" spans="1:11" x14ac:dyDescent="0.2">
      <c r="A52" s="67"/>
      <c r="B52" s="68"/>
    </row>
    <row r="53" spans="1:11" x14ac:dyDescent="0.2">
      <c r="A53" s="67"/>
      <c r="B53" s="68"/>
    </row>
    <row r="54" spans="1:11" x14ac:dyDescent="0.2">
      <c r="A54" s="67"/>
      <c r="B54" s="68"/>
    </row>
    <row r="55" spans="1:11" x14ac:dyDescent="0.2">
      <c r="A55" s="67"/>
      <c r="B55" s="68"/>
    </row>
    <row r="56" spans="1:11" x14ac:dyDescent="0.2">
      <c r="A56" s="67"/>
      <c r="B56" s="68"/>
    </row>
    <row r="57" spans="1:11" x14ac:dyDescent="0.2">
      <c r="A57" s="67"/>
      <c r="B57" s="68"/>
    </row>
    <row r="58" spans="1:11" x14ac:dyDescent="0.2">
      <c r="A58" s="67"/>
      <c r="B58" s="68"/>
    </row>
    <row r="59" spans="1:11" x14ac:dyDescent="0.2">
      <c r="A59" s="67"/>
      <c r="B59" s="68"/>
    </row>
    <row r="60" spans="1:11" x14ac:dyDescent="0.2">
      <c r="A60" s="67"/>
      <c r="B60" s="68"/>
    </row>
    <row r="61" spans="1:11" x14ac:dyDescent="0.2">
      <c r="A61" s="67"/>
      <c r="B61" s="68"/>
    </row>
    <row r="62" spans="1:11" x14ac:dyDescent="0.2">
      <c r="A62" s="67"/>
      <c r="B62" s="68"/>
    </row>
    <row r="63" spans="1:11" x14ac:dyDescent="0.2">
      <c r="A63" s="67"/>
      <c r="B63" s="67"/>
    </row>
    <row r="64" spans="1:11" x14ac:dyDescent="0.2">
      <c r="A64" s="67"/>
      <c r="B64" s="67"/>
    </row>
  </sheetData>
  <sheetProtection sheet="1" objects="1" scenarios="1"/>
  <mergeCells count="4">
    <mergeCell ref="C2:G3"/>
    <mergeCell ref="C9:G10"/>
    <mergeCell ref="C40:G40"/>
    <mergeCell ref="C39:G39"/>
  </mergeCells>
  <phoneticPr fontId="76" type="noConversion"/>
  <conditionalFormatting sqref="D13:G20 F21">
    <cfRule type="containsErrors" dxfId="21" priority="36">
      <formula>ISERROR(D13)</formula>
    </cfRule>
  </conditionalFormatting>
  <conditionalFormatting sqref="G21">
    <cfRule type="containsErrors" dxfId="20" priority="34">
      <formula>ISERROR(G21)</formula>
    </cfRule>
  </conditionalFormatting>
  <conditionalFormatting sqref="F22:F23">
    <cfRule type="containsErrors" dxfId="19" priority="33">
      <formula>ISERROR(F22)</formula>
    </cfRule>
  </conditionalFormatting>
  <conditionalFormatting sqref="G22:G23">
    <cfRule type="containsErrors" dxfId="18" priority="32">
      <formula>ISERROR(G22)</formula>
    </cfRule>
  </conditionalFormatting>
  <conditionalFormatting sqref="F24:F25">
    <cfRule type="containsErrors" dxfId="17" priority="29">
      <formula>ISERROR(F24)</formula>
    </cfRule>
  </conditionalFormatting>
  <conditionalFormatting sqref="G24:G25">
    <cfRule type="containsErrors" dxfId="16" priority="28">
      <formula>ISERROR(G24)</formula>
    </cfRule>
  </conditionalFormatting>
  <conditionalFormatting sqref="F26">
    <cfRule type="containsErrors" dxfId="15" priority="23">
      <formula>ISERROR(F26)</formula>
    </cfRule>
  </conditionalFormatting>
  <conditionalFormatting sqref="G26">
    <cfRule type="containsErrors" dxfId="14" priority="22">
      <formula>ISERROR(G26)</formula>
    </cfRule>
  </conditionalFormatting>
  <conditionalFormatting sqref="F28">
    <cfRule type="containsErrors" dxfId="13" priority="17">
      <formula>ISERROR(F28)</formula>
    </cfRule>
  </conditionalFormatting>
  <conditionalFormatting sqref="G28">
    <cfRule type="containsErrors" dxfId="12" priority="16">
      <formula>ISERROR(G28)</formula>
    </cfRule>
  </conditionalFormatting>
  <conditionalFormatting sqref="F27">
    <cfRule type="containsErrors" dxfId="11" priority="19">
      <formula>ISERROR(F27)</formula>
    </cfRule>
  </conditionalFormatting>
  <conditionalFormatting sqref="G27">
    <cfRule type="containsErrors" dxfId="10" priority="18">
      <formula>ISERROR(G27)</formula>
    </cfRule>
  </conditionalFormatting>
  <conditionalFormatting sqref="F29">
    <cfRule type="containsErrors" dxfId="9" priority="15">
      <formula>ISERROR(F29)</formula>
    </cfRule>
  </conditionalFormatting>
  <conditionalFormatting sqref="G29">
    <cfRule type="containsErrors" dxfId="8" priority="14">
      <formula>ISERROR(G29)</formula>
    </cfRule>
  </conditionalFormatting>
  <conditionalFormatting sqref="G31">
    <cfRule type="containsErrors" dxfId="7" priority="11">
      <formula>ISERROR(G31)</formula>
    </cfRule>
  </conditionalFormatting>
  <conditionalFormatting sqref="F31">
    <cfRule type="containsErrors" dxfId="6" priority="13">
      <formula>ISERROR(F31)</formula>
    </cfRule>
  </conditionalFormatting>
  <conditionalFormatting sqref="G30">
    <cfRule type="containsErrors" dxfId="5" priority="9">
      <formula>ISERROR(G30)</formula>
    </cfRule>
  </conditionalFormatting>
  <conditionalFormatting sqref="F30">
    <cfRule type="containsErrors" dxfId="4" priority="10">
      <formula>ISERROR(F30)</formula>
    </cfRule>
  </conditionalFormatting>
  <conditionalFormatting sqref="G32">
    <cfRule type="containsErrors" dxfId="3" priority="7">
      <formula>ISERROR(G32)</formula>
    </cfRule>
  </conditionalFormatting>
  <conditionalFormatting sqref="F32">
    <cfRule type="containsErrors" dxfId="2" priority="8">
      <formula>ISERROR(F32)</formula>
    </cfRule>
  </conditionalFormatting>
  <conditionalFormatting sqref="G33:G38">
    <cfRule type="containsErrors" dxfId="1" priority="3">
      <formula>ISERROR(G33)</formula>
    </cfRule>
  </conditionalFormatting>
  <conditionalFormatting sqref="F33:F38">
    <cfRule type="containsErrors" dxfId="0" priority="4">
      <formula>ISERROR(F33)</formula>
    </cfRule>
  </conditionalFormatting>
  <pageMargins left="0.70866141732283472" right="0.70866141732283472" top="0.78740157480314965" bottom="0.78740157480314965" header="0.31496062992125984" footer="0.31496062992125984"/>
  <pageSetup paperSize="9" scale="41" orientation="portrait" r:id="rId1"/>
  <ignoredErrors>
    <ignoredError sqref="G13:G19 F13:F20 G20 F23:G23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3" r:id="rId4" name="Drop Down 7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85725</xdr:rowOff>
                  </from>
                  <to>
                    <xdr:col>6</xdr:col>
                    <xdr:colOff>790575</xdr:colOff>
                    <xdr:row>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5" name="Drop Down 8">
              <controlPr defaultSize="0" autoLine="0" autoPict="0">
                <anchor moveWithCells="1">
                  <from>
                    <xdr:col>4</xdr:col>
                    <xdr:colOff>0</xdr:colOff>
                    <xdr:row>5</xdr:row>
                    <xdr:rowOff>76200</xdr:rowOff>
                  </from>
                  <to>
                    <xdr:col>6</xdr:col>
                    <xdr:colOff>790575</xdr:colOff>
                    <xdr:row>5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6" name="Drop Down 9">
              <controlPr defaultSize="0" autoLine="0" autoPict="0">
                <anchor moveWithCells="1">
                  <from>
                    <xdr:col>4</xdr:col>
                    <xdr:colOff>0</xdr:colOff>
                    <xdr:row>4</xdr:row>
                    <xdr:rowOff>85725</xdr:rowOff>
                  </from>
                  <to>
                    <xdr:col>6</xdr:col>
                    <xdr:colOff>790575</xdr:colOff>
                    <xdr:row>4</xdr:row>
                    <xdr:rowOff>323850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Q81"/>
  <sheetViews>
    <sheetView topLeftCell="A22" workbookViewId="0">
      <selection activeCell="E56" sqref="E56"/>
    </sheetView>
  </sheetViews>
  <sheetFormatPr baseColWidth="10" defaultRowHeight="12.75" x14ac:dyDescent="0.2"/>
  <cols>
    <col min="1" max="5" width="21.140625" style="104" customWidth="1"/>
    <col min="6" max="6" width="11.42578125" style="104"/>
    <col min="7" max="7" width="8.7109375" style="104" customWidth="1"/>
    <col min="8" max="8" width="15.28515625" style="104" bestFit="1" customWidth="1"/>
    <col min="9" max="12" width="8.7109375" style="104" customWidth="1"/>
    <col min="13" max="13" width="16.85546875" style="104" bestFit="1" customWidth="1"/>
    <col min="14" max="16" width="8.7109375" style="104" customWidth="1"/>
    <col min="17" max="16384" width="11.42578125" style="104"/>
  </cols>
  <sheetData>
    <row r="2" spans="1:17" x14ac:dyDescent="0.2">
      <c r="B2" s="130" t="s">
        <v>10</v>
      </c>
      <c r="C2" s="130" t="s">
        <v>11</v>
      </c>
      <c r="D2" s="130" t="s">
        <v>12</v>
      </c>
      <c r="E2" s="130" t="s">
        <v>21</v>
      </c>
      <c r="G2" s="113"/>
      <c r="H2" s="113"/>
      <c r="I2" s="131"/>
      <c r="J2" s="113"/>
    </row>
    <row r="3" spans="1:17" x14ac:dyDescent="0.2">
      <c r="A3" s="132" t="str">
        <f>IF(hi!$C$28=1,B3,IF(hi!$C$28=2,C3,IF(hi!$C$28=3,D3,E3)))</f>
        <v>Indices suisses</v>
      </c>
      <c r="B3" s="133" t="s">
        <v>318</v>
      </c>
      <c r="C3" s="133" t="s">
        <v>316</v>
      </c>
      <c r="D3" s="133" t="s">
        <v>319</v>
      </c>
      <c r="E3" s="133" t="s">
        <v>647</v>
      </c>
      <c r="G3" s="104" t="s">
        <v>230</v>
      </c>
    </row>
    <row r="4" spans="1:17" x14ac:dyDescent="0.2">
      <c r="A4" s="132" t="str">
        <f>IF(hi!$C$28=1,B4,IF(hi!$C$28=2,C4,IF(hi!$C$28=3,D4,E4)))</f>
        <v>Indice des prix attendus (é. dt.)</v>
      </c>
      <c r="B4" s="133" t="s">
        <v>281</v>
      </c>
      <c r="C4" s="133" t="s">
        <v>426</v>
      </c>
      <c r="D4" s="133" t="s">
        <v>360</v>
      </c>
      <c r="E4" s="133" t="s">
        <v>649</v>
      </c>
    </row>
    <row r="5" spans="1:17" x14ac:dyDescent="0.2">
      <c r="A5" s="132" t="str">
        <f>IF(hi!$C$28=1,B5,IF(hi!$C$28=2,C5,IF(hi!$C$28=3,D5,E5)))</f>
        <v xml:space="preserve">Prix attendus </v>
      </c>
      <c r="B5" s="133" t="s">
        <v>280</v>
      </c>
      <c r="C5" s="133" t="s">
        <v>429</v>
      </c>
      <c r="D5" s="133" t="s">
        <v>361</v>
      </c>
      <c r="E5" s="133" t="s">
        <v>650</v>
      </c>
      <c r="G5" s="130"/>
      <c r="H5" s="130" t="s">
        <v>42</v>
      </c>
      <c r="I5" s="130" t="s">
        <v>10</v>
      </c>
      <c r="J5" s="130" t="s">
        <v>11</v>
      </c>
      <c r="K5" s="130" t="s">
        <v>12</v>
      </c>
      <c r="L5" s="130" t="s">
        <v>21</v>
      </c>
      <c r="M5" s="130" t="s">
        <v>42</v>
      </c>
      <c r="N5" s="130" t="s">
        <v>10</v>
      </c>
      <c r="O5" s="130" t="s">
        <v>11</v>
      </c>
      <c r="P5" s="130" t="s">
        <v>12</v>
      </c>
      <c r="Q5" s="130" t="s">
        <v>21</v>
      </c>
    </row>
    <row r="6" spans="1:17" x14ac:dyDescent="0.2">
      <c r="A6" s="132" t="str">
        <f>IF(hi!$C$28=1,B6,IF(hi!$C$28=2,C6,IF(hi!$C$28=3,D6,E6)))</f>
        <v>Indices</v>
      </c>
      <c r="B6" s="133" t="s">
        <v>171</v>
      </c>
      <c r="C6" s="133" t="s">
        <v>317</v>
      </c>
      <c r="D6" s="133" t="s">
        <v>344</v>
      </c>
      <c r="E6" s="133" t="s">
        <v>641</v>
      </c>
      <c r="G6" s="130"/>
      <c r="H6" s="130"/>
      <c r="I6" s="130" t="s">
        <v>196</v>
      </c>
      <c r="J6" s="130"/>
      <c r="K6" s="130"/>
      <c r="L6" s="130"/>
      <c r="M6" s="130"/>
      <c r="N6" s="130" t="s">
        <v>197</v>
      </c>
      <c r="O6" s="130"/>
      <c r="P6" s="130"/>
      <c r="Q6" s="130"/>
    </row>
    <row r="7" spans="1:17" ht="14.25" x14ac:dyDescent="0.2">
      <c r="A7" s="130"/>
      <c r="B7" s="130" t="s">
        <v>300</v>
      </c>
      <c r="C7" s="130"/>
      <c r="D7" s="130"/>
      <c r="E7" s="130"/>
      <c r="G7" s="130" t="s">
        <v>4</v>
      </c>
      <c r="H7" s="132" t="str">
        <f>IF(hi!$C$28=1,I7,IF(hi!$C$28=2,J7,IF(hi!$C$28=3,K7,L7)))</f>
        <v>4e trimestre 1996</v>
      </c>
      <c r="I7" s="133" t="s">
        <v>436</v>
      </c>
      <c r="J7" s="133" t="s">
        <v>437</v>
      </c>
      <c r="K7" s="133" t="s">
        <v>438</v>
      </c>
      <c r="L7" s="133" t="s">
        <v>691</v>
      </c>
      <c r="M7" s="132" t="str">
        <f>IF(hi!$C$28=1,N7,IF(hi!$C$28=2,O7,IF(hi!$C$28=3,P7,Q7)))</f>
        <v>4e trimestre 2008</v>
      </c>
      <c r="N7" s="133" t="s">
        <v>298</v>
      </c>
      <c r="O7" s="133" t="s">
        <v>719</v>
      </c>
      <c r="P7" s="133" t="s">
        <v>354</v>
      </c>
      <c r="Q7" s="133" t="s">
        <v>692</v>
      </c>
    </row>
    <row r="8" spans="1:17" ht="14.25" x14ac:dyDescent="0.2">
      <c r="A8" s="130"/>
      <c r="B8" s="130" t="s">
        <v>300</v>
      </c>
      <c r="C8" s="130"/>
      <c r="D8" s="130"/>
      <c r="E8" s="130"/>
      <c r="G8" s="130" t="s">
        <v>5</v>
      </c>
      <c r="H8" s="132" t="str">
        <f>IF(hi!$C$28=1,I8,IF(hi!$C$28=2,J8,IF(hi!$C$28=3,K8,L8)))</f>
        <v>4e trimestre 1996</v>
      </c>
      <c r="I8" s="133" t="s">
        <v>436</v>
      </c>
      <c r="J8" s="133" t="s">
        <v>437</v>
      </c>
      <c r="K8" s="133" t="s">
        <v>438</v>
      </c>
      <c r="L8" s="133" t="s">
        <v>691</v>
      </c>
      <c r="M8" s="132" t="str">
        <f>IF(hi!$C$28=1,N8,IF(hi!$C$28=2,O8,IF(hi!$C$28=3,P8,Q8)))</f>
        <v>4e trimestre 2008</v>
      </c>
      <c r="N8" s="133" t="s">
        <v>298</v>
      </c>
      <c r="O8" s="133" t="s">
        <v>719</v>
      </c>
      <c r="P8" s="133" t="s">
        <v>354</v>
      </c>
      <c r="Q8" s="133" t="s">
        <v>692</v>
      </c>
    </row>
    <row r="9" spans="1:17" ht="14.25" x14ac:dyDescent="0.2">
      <c r="A9" s="132" t="str">
        <f>IF(hi!$C$28=1,B9,IF(hi!$C$28=2,C9,IF(hi!$C$28=3,D9,E9)))</f>
        <v>En baisse</v>
      </c>
      <c r="B9" s="133" t="s">
        <v>85</v>
      </c>
      <c r="C9" s="133" t="s">
        <v>324</v>
      </c>
      <c r="D9" s="133" t="s">
        <v>325</v>
      </c>
      <c r="E9" s="133" t="s">
        <v>670</v>
      </c>
      <c r="G9" s="130" t="s">
        <v>6</v>
      </c>
      <c r="H9" s="132" t="str">
        <f>IF(hi!$C$28=1,I9,IF(hi!$C$28=2,J9,IF(hi!$C$28=3,K9,L9)))</f>
        <v>4e trimestre 1996</v>
      </c>
      <c r="I9" s="133" t="s">
        <v>436</v>
      </c>
      <c r="J9" s="133" t="s">
        <v>437</v>
      </c>
      <c r="K9" s="133" t="s">
        <v>438</v>
      </c>
      <c r="L9" s="133" t="s">
        <v>691</v>
      </c>
      <c r="M9" s="132" t="str">
        <f>IF(hi!$C$28=1,N9,IF(hi!$C$28=2,O9,IF(hi!$C$28=3,P9,Q9)))</f>
        <v>2e trimestre 2012</v>
      </c>
      <c r="N9" s="133" t="s">
        <v>299</v>
      </c>
      <c r="O9" s="133" t="s">
        <v>720</v>
      </c>
      <c r="P9" s="133" t="s">
        <v>355</v>
      </c>
      <c r="Q9" s="133" t="s">
        <v>693</v>
      </c>
    </row>
    <row r="10" spans="1:17" ht="14.25" x14ac:dyDescent="0.2">
      <c r="A10" s="132" t="str">
        <f>IF(hi!$C$28=1,B10,IF(hi!$C$28=2,C10,IF(hi!$C$28=3,D10,E10)))</f>
        <v>Fortement en baisse</v>
      </c>
      <c r="B10" s="133" t="s">
        <v>84</v>
      </c>
      <c r="C10" s="133" t="s">
        <v>326</v>
      </c>
      <c r="D10" s="133" t="s">
        <v>327</v>
      </c>
      <c r="E10" s="133" t="s">
        <v>671</v>
      </c>
      <c r="G10" s="130" t="s">
        <v>7</v>
      </c>
      <c r="H10" s="132" t="str">
        <f>IF(hi!$C$28=1,I10,IF(hi!$C$28=2,J10,IF(hi!$C$28=3,K10,L10)))</f>
        <v>4e trimestre 1996</v>
      </c>
      <c r="I10" s="133" t="s">
        <v>436</v>
      </c>
      <c r="J10" s="133" t="s">
        <v>437</v>
      </c>
      <c r="K10" s="133" t="s">
        <v>438</v>
      </c>
      <c r="L10" s="133" t="s">
        <v>691</v>
      </c>
      <c r="M10" s="132" t="str">
        <f>IF(hi!$C$28=1,N10,IF(hi!$C$28=2,O10,IF(hi!$C$28=3,P10,Q10)))</f>
        <v>2e trimestre 2012</v>
      </c>
      <c r="N10" s="133" t="s">
        <v>299</v>
      </c>
      <c r="O10" s="133" t="s">
        <v>720</v>
      </c>
      <c r="P10" s="133" t="s">
        <v>355</v>
      </c>
      <c r="Q10" s="133" t="s">
        <v>693</v>
      </c>
    </row>
    <row r="11" spans="1:17" x14ac:dyDescent="0.2">
      <c r="A11" s="132" t="str">
        <f>IF(hi!$C$28=1,B11,IF(hi!$C$28=2,C11,IF(hi!$C$28=3,D11,E11)))</f>
        <v>Stable</v>
      </c>
      <c r="B11" s="133" t="s">
        <v>86</v>
      </c>
      <c r="C11" s="133" t="s">
        <v>322</v>
      </c>
      <c r="D11" s="133" t="s">
        <v>323</v>
      </c>
      <c r="E11" s="133" t="s">
        <v>322</v>
      </c>
      <c r="G11" s="130" t="s">
        <v>3</v>
      </c>
      <c r="H11" s="132" t="str">
        <f>IF(hi!$C$28=1,I11,IF(hi!$C$28=2,J11,K11))</f>
        <v xml:space="preserve"> </v>
      </c>
      <c r="I11" s="133" t="s">
        <v>300</v>
      </c>
      <c r="J11" s="133" t="s">
        <v>300</v>
      </c>
      <c r="K11" s="133" t="s">
        <v>300</v>
      </c>
      <c r="L11" s="133" t="s">
        <v>300</v>
      </c>
      <c r="M11" s="132" t="str">
        <f>IF(hi!$C$28=1,N11,IF(hi!$C$28=2,O11,P11))</f>
        <v xml:space="preserve"> </v>
      </c>
      <c r="N11" s="133" t="s">
        <v>300</v>
      </c>
      <c r="O11" s="133" t="s">
        <v>300</v>
      </c>
      <c r="P11" s="133" t="s">
        <v>300</v>
      </c>
      <c r="Q11" s="133"/>
    </row>
    <row r="12" spans="1:17" x14ac:dyDescent="0.2">
      <c r="A12" s="132" t="str">
        <f>IF(hi!$C$28=1,B12,IF(hi!$C$28=2,C12,IF(hi!$C$28=3,D12,E12)))</f>
        <v>Croissant</v>
      </c>
      <c r="B12" s="133" t="s">
        <v>87</v>
      </c>
      <c r="C12" s="133" t="s">
        <v>320</v>
      </c>
      <c r="D12" s="133" t="s">
        <v>321</v>
      </c>
      <c r="E12" s="133" t="s">
        <v>672</v>
      </c>
      <c r="G12" s="130" t="s">
        <v>111</v>
      </c>
      <c r="H12" s="132" t="str">
        <f>IF(hi!$C$28=1,I12,IF(hi!$C$28=2,J12,K12))</f>
        <v xml:space="preserve"> </v>
      </c>
      <c r="I12" s="133" t="s">
        <v>300</v>
      </c>
      <c r="J12" s="133" t="s">
        <v>300</v>
      </c>
      <c r="K12" s="133" t="s">
        <v>300</v>
      </c>
      <c r="L12" s="133" t="s">
        <v>300</v>
      </c>
      <c r="M12" s="132" t="str">
        <f>IF(hi!$C$28=1,N12,IF(hi!$C$28=2,O12,P12))</f>
        <v xml:space="preserve"> </v>
      </c>
      <c r="N12" s="133" t="s">
        <v>300</v>
      </c>
      <c r="O12" s="133" t="s">
        <v>300</v>
      </c>
      <c r="P12" s="133" t="s">
        <v>300</v>
      </c>
      <c r="Q12" s="133"/>
    </row>
    <row r="13" spans="1:17" ht="14.25" x14ac:dyDescent="0.2">
      <c r="A13" s="132" t="str">
        <f>IF(hi!$C$28=1,B13,IF(hi!$C$28=2,C13,IF(hi!$C$28=3,D13,E13)))</f>
        <v>Fortement croissant</v>
      </c>
      <c r="B13" s="133" t="s">
        <v>88</v>
      </c>
      <c r="C13" s="133" t="s">
        <v>328</v>
      </c>
      <c r="D13" s="133" t="s">
        <v>329</v>
      </c>
      <c r="E13" s="133" t="s">
        <v>673</v>
      </c>
      <c r="G13" s="130" t="s">
        <v>107</v>
      </c>
      <c r="H13" s="132" t="str">
        <f>IF(hi!$C$28=1,I13,IF(hi!$C$28=2,J13,IF(hi!$C$28=3,K13,L13)))</f>
        <v>4e trimestre 1996</v>
      </c>
      <c r="I13" s="133" t="s">
        <v>436</v>
      </c>
      <c r="J13" s="133" t="s">
        <v>437</v>
      </c>
      <c r="K13" s="133" t="s">
        <v>438</v>
      </c>
      <c r="L13" s="133" t="s">
        <v>691</v>
      </c>
      <c r="M13" s="132" t="str">
        <f>IF(hi!$C$28=1,N13,IF(hi!$C$28=2,O13,IF(hi!$C$28=3,P13,Q13)))</f>
        <v>4e trimestre 2008</v>
      </c>
      <c r="N13" s="133" t="s">
        <v>298</v>
      </c>
      <c r="O13" s="133" t="s">
        <v>719</v>
      </c>
      <c r="P13" s="133" t="s">
        <v>354</v>
      </c>
      <c r="Q13" s="133" t="s">
        <v>692</v>
      </c>
    </row>
    <row r="14" spans="1:17" ht="14.25" x14ac:dyDescent="0.2">
      <c r="A14" s="130"/>
      <c r="B14" s="130" t="s">
        <v>300</v>
      </c>
      <c r="C14" s="130"/>
      <c r="D14" s="130"/>
      <c r="E14" s="130"/>
      <c r="G14" s="130" t="s">
        <v>113</v>
      </c>
      <c r="H14" s="132" t="str">
        <f>IF(hi!$C$28=1,I14,IF(hi!$C$28=2,J14,IF(hi!$C$28=3,K14,L14)))</f>
        <v>4e trimestre 1996</v>
      </c>
      <c r="I14" s="133" t="s">
        <v>436</v>
      </c>
      <c r="J14" s="133" t="s">
        <v>437</v>
      </c>
      <c r="K14" s="133" t="s">
        <v>438</v>
      </c>
      <c r="L14" s="133" t="s">
        <v>691</v>
      </c>
      <c r="M14" s="132" t="str">
        <f>IF(hi!$C$28=1,N14,IF(hi!$C$28=2,O14,IF(hi!$C$28=3,P14,Q14)))</f>
        <v>2e trimestre 2012</v>
      </c>
      <c r="N14" s="133" t="s">
        <v>299</v>
      </c>
      <c r="O14" s="133" t="s">
        <v>720</v>
      </c>
      <c r="P14" s="133" t="s">
        <v>355</v>
      </c>
      <c r="Q14" s="133" t="s">
        <v>693</v>
      </c>
    </row>
    <row r="15" spans="1:17" ht="14.25" x14ac:dyDescent="0.2">
      <c r="A15" s="130"/>
      <c r="B15" s="130" t="s">
        <v>300</v>
      </c>
      <c r="C15" s="130"/>
      <c r="D15" s="130"/>
      <c r="E15" s="130"/>
      <c r="G15" s="130" t="s">
        <v>43</v>
      </c>
      <c r="H15" s="132" t="str">
        <f>IF(hi!$C$28=1,I15,IF(hi!$C$28=2,J15,IF(hi!$C$28=3,K15,L15)))</f>
        <v>4e trimestre 1996</v>
      </c>
      <c r="I15" s="133" t="s">
        <v>436</v>
      </c>
      <c r="J15" s="133" t="s">
        <v>437</v>
      </c>
      <c r="K15" s="133" t="s">
        <v>438</v>
      </c>
      <c r="L15" s="133" t="s">
        <v>691</v>
      </c>
      <c r="M15" s="132" t="str">
        <f>IF(hi!$C$28=1,N15,IF(hi!$C$28=2,O15,IF(hi!$C$28=3,P15,Q15)))</f>
        <v>4e trimestre 2008</v>
      </c>
      <c r="N15" s="133" t="s">
        <v>298</v>
      </c>
      <c r="O15" s="133" t="s">
        <v>719</v>
      </c>
      <c r="P15" s="133" t="s">
        <v>354</v>
      </c>
      <c r="Q15" s="133" t="s">
        <v>692</v>
      </c>
    </row>
    <row r="16" spans="1:17" ht="14.25" x14ac:dyDescent="0.2">
      <c r="A16" s="132" t="str">
        <f>IF(hi!$C$28=1,B16,IF(hi!$C$28=2,C16,IF(hi!$C$28=3,D16,E16)))</f>
        <v>Suisse</v>
      </c>
      <c r="B16" s="133" t="s">
        <v>172</v>
      </c>
      <c r="C16" s="133" t="s">
        <v>173</v>
      </c>
      <c r="D16" s="133" t="s">
        <v>174</v>
      </c>
      <c r="E16" s="133" t="s">
        <v>642</v>
      </c>
      <c r="G16" s="130" t="s">
        <v>44</v>
      </c>
      <c r="H16" s="132" t="str">
        <f>IF(hi!$C$28=1,I16,IF(hi!$C$28=2,J16,IF(hi!$C$28=3,K16,L16)))</f>
        <v>4e trimestre 1996</v>
      </c>
      <c r="I16" s="133" t="s">
        <v>436</v>
      </c>
      <c r="J16" s="133" t="s">
        <v>437</v>
      </c>
      <c r="K16" s="133" t="s">
        <v>438</v>
      </c>
      <c r="L16" s="133" t="s">
        <v>691</v>
      </c>
      <c r="M16" s="132" t="str">
        <f>IF(hi!$C$28=1,N16,IF(hi!$C$28=2,O16,IF(hi!$C$28=3,P16,Q16)))</f>
        <v>4e trimestre 2008</v>
      </c>
      <c r="N16" s="133" t="s">
        <v>298</v>
      </c>
      <c r="O16" s="133" t="s">
        <v>719</v>
      </c>
      <c r="P16" s="133" t="s">
        <v>354</v>
      </c>
      <c r="Q16" s="133" t="s">
        <v>692</v>
      </c>
    </row>
    <row r="17" spans="1:17" ht="14.25" x14ac:dyDescent="0.2">
      <c r="A17" s="132" t="str">
        <f>IF(hi!$C$28=1,B17,IF(hi!$C$28=2,C17,IF(hi!$C$28=3,D17,E17)))</f>
        <v>Indice rétrospectif</v>
      </c>
      <c r="B17" s="133" t="s">
        <v>304</v>
      </c>
      <c r="C17" s="133" t="s">
        <v>363</v>
      </c>
      <c r="D17" s="133" t="s">
        <v>362</v>
      </c>
      <c r="E17" s="133" t="s">
        <v>674</v>
      </c>
      <c r="G17" s="130" t="s">
        <v>100</v>
      </c>
      <c r="H17" s="132" t="str">
        <f>IF(hi!$C$28=1,I17,IF(hi!$C$28=2,J17,IF(hi!$C$28=3,K17,L17)))</f>
        <v>4e trimestre 1996</v>
      </c>
      <c r="I17" s="133" t="s">
        <v>436</v>
      </c>
      <c r="J17" s="133" t="s">
        <v>437</v>
      </c>
      <c r="K17" s="133" t="s">
        <v>438</v>
      </c>
      <c r="L17" s="133" t="s">
        <v>691</v>
      </c>
      <c r="M17" s="132" t="str">
        <f>IF(hi!$C$28=1,N17,IF(hi!$C$28=2,O17,IF(hi!$C$28=3,P17,Q17)))</f>
        <v>2e trimestre 2012</v>
      </c>
      <c r="N17" s="133" t="s">
        <v>299</v>
      </c>
      <c r="O17" s="133" t="s">
        <v>720</v>
      </c>
      <c r="P17" s="133" t="s">
        <v>355</v>
      </c>
      <c r="Q17" s="133" t="s">
        <v>693</v>
      </c>
    </row>
    <row r="18" spans="1:17" ht="14.25" x14ac:dyDescent="0.2">
      <c r="A18" s="132" t="str">
        <f>IF(hi!$C$28=1,B18,IF(hi!$C$28=2,C18,IF(hi!$C$28=3,D18,E18)))</f>
        <v>Remarque:</v>
      </c>
      <c r="B18" s="133" t="s">
        <v>185</v>
      </c>
      <c r="C18" s="133" t="s">
        <v>330</v>
      </c>
      <c r="D18" s="133" t="s">
        <v>331</v>
      </c>
      <c r="E18" s="133" t="s">
        <v>675</v>
      </c>
      <c r="G18" s="130" t="s">
        <v>102</v>
      </c>
      <c r="H18" s="132" t="str">
        <f>IF(hi!$C$28=1,I18,IF(hi!$C$28=2,J18,IF(hi!$C$28=3,K18,L18)))</f>
        <v>4e trimestre 1996</v>
      </c>
      <c r="I18" s="133" t="s">
        <v>436</v>
      </c>
      <c r="J18" s="133" t="s">
        <v>437</v>
      </c>
      <c r="K18" s="133" t="s">
        <v>438</v>
      </c>
      <c r="L18" s="133" t="s">
        <v>691</v>
      </c>
      <c r="M18" s="132" t="str">
        <f>IF(hi!$C$28=1,N18,IF(hi!$C$28=2,O18,IF(hi!$C$28=3,P18,Q18)))</f>
        <v>2e trimestre 2012</v>
      </c>
      <c r="N18" s="133" t="s">
        <v>299</v>
      </c>
      <c r="O18" s="133" t="s">
        <v>720</v>
      </c>
      <c r="P18" s="133" t="s">
        <v>355</v>
      </c>
      <c r="Q18" s="133" t="s">
        <v>693</v>
      </c>
    </row>
    <row r="19" spans="1:17" x14ac:dyDescent="0.2">
      <c r="A19" s="130"/>
      <c r="B19" s="130" t="s">
        <v>300</v>
      </c>
      <c r="C19" s="130"/>
      <c r="D19" s="130"/>
      <c r="E19" s="130"/>
      <c r="G19" s="130" t="s">
        <v>109</v>
      </c>
      <c r="H19" s="132" t="str">
        <f>IF(hi!$C$28=1,I19,IF(hi!$C$28=2,J19,K19))</f>
        <v xml:space="preserve"> </v>
      </c>
      <c r="I19" s="133" t="s">
        <v>300</v>
      </c>
      <c r="J19" s="133" t="s">
        <v>300</v>
      </c>
      <c r="K19" s="133" t="s">
        <v>300</v>
      </c>
      <c r="L19" s="133" t="s">
        <v>300</v>
      </c>
      <c r="M19" s="132" t="str">
        <f>IF(hi!$C$28=1,N19,IF(hi!$C$28=2,O19,P19))</f>
        <v xml:space="preserve"> </v>
      </c>
      <c r="N19" s="133" t="s">
        <v>300</v>
      </c>
      <c r="O19" s="133" t="s">
        <v>300</v>
      </c>
      <c r="P19" s="133" t="s">
        <v>300</v>
      </c>
      <c r="Q19" s="133" t="s">
        <v>300</v>
      </c>
    </row>
    <row r="20" spans="1:17" x14ac:dyDescent="0.2">
      <c r="A20" s="132" t="str">
        <f>IF(hi!$C$28=1,B20,IF(hi!$C$28=2,C20,IF(hi!$C$28=3,D20,E20)))</f>
        <v>Enquête HEV, agrégée sans pondération</v>
      </c>
      <c r="B20" s="133" t="s">
        <v>231</v>
      </c>
      <c r="C20" s="133" t="s">
        <v>364</v>
      </c>
      <c r="D20" s="133" t="s">
        <v>368</v>
      </c>
      <c r="E20" s="133" t="s">
        <v>678</v>
      </c>
      <c r="G20" s="130" t="s">
        <v>110</v>
      </c>
      <c r="H20" s="132" t="str">
        <f>IF(hi!$C$28=1,I20,IF(hi!$C$28=2,J20,K20))</f>
        <v xml:space="preserve"> </v>
      </c>
      <c r="I20" s="133" t="s">
        <v>300</v>
      </c>
      <c r="J20" s="133" t="s">
        <v>300</v>
      </c>
      <c r="K20" s="133" t="s">
        <v>300</v>
      </c>
      <c r="L20" s="133" t="s">
        <v>300</v>
      </c>
      <c r="M20" s="132" t="str">
        <f>IF(hi!$C$28=1,N20,IF(hi!$C$28=2,O20,P20))</f>
        <v xml:space="preserve"> </v>
      </c>
      <c r="N20" s="133" t="s">
        <v>300</v>
      </c>
      <c r="O20" s="133" t="s">
        <v>300</v>
      </c>
      <c r="P20" s="133" t="s">
        <v>300</v>
      </c>
      <c r="Q20" s="133" t="s">
        <v>300</v>
      </c>
    </row>
    <row r="21" spans="1:17" ht="14.25" x14ac:dyDescent="0.2">
      <c r="A21" s="132" t="str">
        <f>IF(hi!$C$28=1,B21,IF(hi!$C$28=2,C21,IF(hi!$C$28=3,D21,E21)))</f>
        <v>Enquête HEV, agrégée avec pondération</v>
      </c>
      <c r="B21" s="133" t="s">
        <v>232</v>
      </c>
      <c r="C21" s="133" t="s">
        <v>365</v>
      </c>
      <c r="D21" s="133" t="s">
        <v>367</v>
      </c>
      <c r="E21" s="133" t="s">
        <v>676</v>
      </c>
      <c r="G21" s="130" t="s">
        <v>226</v>
      </c>
      <c r="H21" s="132" t="str">
        <f>IF(hi!$C$28=1,I21,IF(hi!$C$28=2,J21,IF(hi!$C$28=3,K21,L21)))</f>
        <v>4e trimestre 1996</v>
      </c>
      <c r="I21" s="133" t="s">
        <v>436</v>
      </c>
      <c r="J21" s="133" t="s">
        <v>437</v>
      </c>
      <c r="K21" s="133" t="s">
        <v>438</v>
      </c>
      <c r="L21" s="133" t="s">
        <v>691</v>
      </c>
      <c r="M21" s="132" t="str">
        <f>IF(hi!$C$28=1,N21,IF(hi!$C$28=2,O21,IF(hi!$C$28=3,P21,Q21)))</f>
        <v>4e trimestre 2008</v>
      </c>
      <c r="N21" s="133" t="s">
        <v>298</v>
      </c>
      <c r="O21" s="133" t="s">
        <v>719</v>
      </c>
      <c r="P21" s="133" t="s">
        <v>354</v>
      </c>
      <c r="Q21" s="133" t="s">
        <v>692</v>
      </c>
    </row>
    <row r="22" spans="1:17" ht="14.25" x14ac:dyDescent="0.2">
      <c r="A22" s="132" t="str">
        <f>IF(hi!$C$28=1,B22,IF(hi!$C$28=2,C22,IF(hi!$C$28=3,D22,E22)))</f>
        <v>Enquête FPRE, agrégée avec pondération</v>
      </c>
      <c r="B22" s="133" t="s">
        <v>233</v>
      </c>
      <c r="C22" s="133" t="s">
        <v>366</v>
      </c>
      <c r="D22" s="133" t="s">
        <v>369</v>
      </c>
      <c r="E22" s="133" t="s">
        <v>677</v>
      </c>
      <c r="G22" s="130" t="s">
        <v>227</v>
      </c>
      <c r="H22" s="132" t="str">
        <f>IF(hi!$C$28=1,I22,IF(hi!$C$28=2,J22,IF(hi!$C$28=3,K22,L22)))</f>
        <v>4e trimestre 1996</v>
      </c>
      <c r="I22" s="133" t="s">
        <v>436</v>
      </c>
      <c r="J22" s="133" t="s">
        <v>437</v>
      </c>
      <c r="K22" s="133" t="s">
        <v>438</v>
      </c>
      <c r="L22" s="133" t="s">
        <v>691</v>
      </c>
      <c r="M22" s="132" t="str">
        <f>IF(hi!$C$28=1,N22,IF(hi!$C$28=2,O22,IF(hi!$C$28=3,P22,Q22)))</f>
        <v>2e trimestre 2012</v>
      </c>
      <c r="N22" s="133" t="s">
        <v>299</v>
      </c>
      <c r="O22" s="133" t="s">
        <v>720</v>
      </c>
      <c r="P22" s="133" t="s">
        <v>355</v>
      </c>
      <c r="Q22" s="133" t="s">
        <v>693</v>
      </c>
    </row>
    <row r="23" spans="1:17" x14ac:dyDescent="0.2">
      <c r="A23" s="130"/>
      <c r="B23" s="134" t="s">
        <v>300</v>
      </c>
      <c r="C23" s="134"/>
      <c r="D23" s="134"/>
      <c r="E23" s="130"/>
    </row>
    <row r="24" spans="1:17" x14ac:dyDescent="0.2">
      <c r="A24" s="130"/>
      <c r="B24" s="134" t="s">
        <v>300</v>
      </c>
      <c r="C24" s="134"/>
      <c r="D24" s="134"/>
      <c r="E24" s="130"/>
      <c r="G24" s="130"/>
      <c r="H24" s="130"/>
      <c r="I24" s="130">
        <v>1996</v>
      </c>
      <c r="J24" s="130">
        <v>2008</v>
      </c>
      <c r="K24" s="130">
        <v>2012</v>
      </c>
      <c r="L24" s="135"/>
    </row>
    <row r="25" spans="1:17" x14ac:dyDescent="0.2">
      <c r="A25" s="132" t="str">
        <f>IF(hi!$C$28=1,B25,IF(hi!$C$28=2,C25,IF(hi!$C$28=3,D25,E25)))</f>
        <v>Source:</v>
      </c>
      <c r="B25" s="133" t="s">
        <v>287</v>
      </c>
      <c r="C25" s="133" t="s">
        <v>288</v>
      </c>
      <c r="D25" s="133" t="s">
        <v>289</v>
      </c>
      <c r="E25" s="133" t="s">
        <v>288</v>
      </c>
      <c r="G25" s="130" t="str">
        <f>Fragen!C1</f>
        <v>f9_2</v>
      </c>
      <c r="H25" s="130" t="str">
        <f>VLOOKUP(G25,G7:H22,2,0)</f>
        <v>4e trimestre 1996</v>
      </c>
      <c r="I25" s="130">
        <f>IF(OR(H25="4. Quartal 1996",H25="4e trimestre 1996",H25="4. trimestre 1996",H25="4th quarter 1996"),1,0)</f>
        <v>1</v>
      </c>
      <c r="J25" s="130">
        <f>IF(OR(H26="4. Quartal 2008",H26="4e trimestre 2008",H26="4. trimestre 2008",H26="4th quarter 2008"),1,0)</f>
        <v>1</v>
      </c>
      <c r="K25" s="130">
        <f>IF(OR(H26="2. Quartal 2012",H26="2e trimestre 2012",H26="2. trimestre 2012",H26="2nd quarter 2012"),1,0)</f>
        <v>0</v>
      </c>
      <c r="L25" s="135"/>
    </row>
    <row r="26" spans="1:17" x14ac:dyDescent="0.2">
      <c r="A26" s="132" t="str">
        <f>IF(hi!$C$28=1,B26,IF(hi!$C$28=2,C26,IF(hi!$C$28=3,D26,E26)))</f>
        <v>sans pondération</v>
      </c>
      <c r="B26" s="133" t="s">
        <v>285</v>
      </c>
      <c r="C26" s="133" t="s">
        <v>370</v>
      </c>
      <c r="D26" s="133" t="s">
        <v>372</v>
      </c>
      <c r="E26" s="133" t="s">
        <v>679</v>
      </c>
      <c r="G26" s="130" t="str">
        <f>G25</f>
        <v>f9_2</v>
      </c>
      <c r="H26" s="130" t="str">
        <f>VLOOKUP(G26,G7:M22,7,0)</f>
        <v>4e trimestre 2008</v>
      </c>
      <c r="I26" s="130"/>
      <c r="J26" s="130"/>
      <c r="K26" s="130"/>
      <c r="L26" s="135"/>
    </row>
    <row r="27" spans="1:17" x14ac:dyDescent="0.2">
      <c r="A27" s="132" t="str">
        <f>IF(hi!$C$28=1,B27,IF(hi!$C$28=2,C27,IF(hi!$C$28=3,D27,E27)))</f>
        <v>avec pondération</v>
      </c>
      <c r="B27" s="133" t="s">
        <v>286</v>
      </c>
      <c r="C27" s="133" t="s">
        <v>371</v>
      </c>
      <c r="D27" s="133" t="s">
        <v>373</v>
      </c>
      <c r="E27" s="133" t="s">
        <v>680</v>
      </c>
    </row>
    <row r="28" spans="1:17" x14ac:dyDescent="0.2">
      <c r="A28" s="132" t="str">
        <f>IF(hi!$C$28=1,B28,IF(hi!$C$28=2,C28,IF(hi!$C$28=3,D28,E28)))</f>
        <v>Enchaîné</v>
      </c>
      <c r="B28" s="133" t="s">
        <v>223</v>
      </c>
      <c r="C28" s="133" t="s">
        <v>374</v>
      </c>
      <c r="D28" s="133" t="s">
        <v>375</v>
      </c>
      <c r="E28" s="133" t="s">
        <v>681</v>
      </c>
    </row>
    <row r="29" spans="1:17" x14ac:dyDescent="0.2">
      <c r="A29" s="130"/>
      <c r="B29" s="130" t="s">
        <v>300</v>
      </c>
      <c r="C29" s="130"/>
      <c r="D29" s="130"/>
      <c r="E29" s="130"/>
      <c r="H29" s="113"/>
      <c r="I29" s="113"/>
    </row>
    <row r="30" spans="1:17" x14ac:dyDescent="0.2">
      <c r="A30" s="132" t="str">
        <f>IF(hi!$C$28=1,B30,IF(hi!$C$28=2,C30,IF(hi!$C$28=3,D30,E30)))</f>
        <v>Comparaison attente et rétrospective</v>
      </c>
      <c r="B30" s="133" t="s">
        <v>306</v>
      </c>
      <c r="C30" s="133" t="s">
        <v>430</v>
      </c>
      <c r="D30" s="133" t="s">
        <v>376</v>
      </c>
      <c r="E30" s="133" t="s">
        <v>682</v>
      </c>
    </row>
    <row r="31" spans="1:17" x14ac:dyDescent="0.2">
      <c r="A31" s="132" t="str">
        <f>IF(hi!$C$28=1,B31,IF(hi!$C$28=2,C31,IF(hi!$C$28=3,D31,E31)))</f>
        <v>Attente trop optimiste</v>
      </c>
      <c r="B31" s="133" t="s">
        <v>245</v>
      </c>
      <c r="C31" s="133" t="s">
        <v>431</v>
      </c>
      <c r="D31" s="133" t="s">
        <v>377</v>
      </c>
      <c r="E31" s="133" t="s">
        <v>683</v>
      </c>
    </row>
    <row r="32" spans="1:17" x14ac:dyDescent="0.2">
      <c r="A32" s="132" t="str">
        <f>IF(hi!$C$28=1,B32,IF(hi!$C$28=2,C32,IF(hi!$C$28=3,D32,E32)))</f>
        <v>Attente trop pessimiste</v>
      </c>
      <c r="B32" s="133" t="s">
        <v>246</v>
      </c>
      <c r="C32" s="133" t="s">
        <v>432</v>
      </c>
      <c r="D32" s="133" t="s">
        <v>378</v>
      </c>
      <c r="E32" s="133" t="s">
        <v>684</v>
      </c>
    </row>
    <row r="33" spans="1:5" x14ac:dyDescent="0.2">
      <c r="A33" s="132" t="str">
        <f>IF(hi!$C$28=1,B33,IF(hi!$C$28=2,C33,IF(hi!$C$28=3,D33,E33)))</f>
        <v>Régions FPRE</v>
      </c>
      <c r="B33" s="133" t="s">
        <v>248</v>
      </c>
      <c r="C33" s="133" t="s">
        <v>249</v>
      </c>
      <c r="D33" s="133" t="s">
        <v>250</v>
      </c>
      <c r="E33" s="133" t="s">
        <v>643</v>
      </c>
    </row>
    <row r="34" spans="1:5" x14ac:dyDescent="0.2">
      <c r="A34" s="132" t="str">
        <f>IF(hi!$C$28=1,B34,IF(hi!$C$28=2,C34,IF(hi!$C$28=3,D34,E34)))</f>
        <v>Indices des prix attendus HEV-FPRE</v>
      </c>
      <c r="B34" s="133" t="s">
        <v>422</v>
      </c>
      <c r="C34" s="133" t="s">
        <v>427</v>
      </c>
      <c r="D34" s="133" t="s">
        <v>424</v>
      </c>
      <c r="E34" s="133" t="s">
        <v>648</v>
      </c>
    </row>
    <row r="35" spans="1:5" x14ac:dyDescent="0.2">
      <c r="A35" s="132" t="str">
        <f>IF(hi!$C$28=1,B35,IF(hi!$C$28=2,C35,IF(hi!$C$28=3,D35,E35)))</f>
        <v>Etat des données:</v>
      </c>
      <c r="B35" s="133" t="s">
        <v>270</v>
      </c>
      <c r="C35" s="133" t="s">
        <v>332</v>
      </c>
      <c r="D35" s="133" t="s">
        <v>333</v>
      </c>
      <c r="E35" s="133" t="s">
        <v>644</v>
      </c>
    </row>
    <row r="36" spans="1:5" x14ac:dyDescent="0.2">
      <c r="A36" s="132" t="str">
        <f>IF(hi!$C$28=1,B36,IF(hi!$C$28=2,C36,IF(hi!$C$28=3,D36,E36)))</f>
        <v>Méthode:</v>
      </c>
      <c r="B36" s="133" t="s">
        <v>271</v>
      </c>
      <c r="C36" s="133" t="s">
        <v>334</v>
      </c>
      <c r="D36" s="133" t="s">
        <v>335</v>
      </c>
      <c r="E36" s="133" t="s">
        <v>645</v>
      </c>
    </row>
    <row r="37" spans="1:5" x14ac:dyDescent="0.2">
      <c r="A37" s="132" t="str">
        <f>IF(hi!$C$28=1,B37,IF(hi!$C$28=2,C37,IF(hi!$C$28=3,D37,E37)))</f>
        <v>Agrégats:</v>
      </c>
      <c r="B37" s="133" t="s">
        <v>272</v>
      </c>
      <c r="C37" s="133" t="s">
        <v>336</v>
      </c>
      <c r="D37" s="133" t="s">
        <v>337</v>
      </c>
      <c r="E37" s="133" t="s">
        <v>646</v>
      </c>
    </row>
    <row r="38" spans="1:5" x14ac:dyDescent="0.2">
      <c r="A38" s="132" t="str">
        <f>IF(hi!$C$28=1,B38,IF(hi!$C$28=2,C38,IF(hi!$C$28=3,D38,E38)))</f>
        <v>Participants à l’enquête</v>
      </c>
      <c r="B38" s="133" t="s">
        <v>308</v>
      </c>
      <c r="C38" s="133" t="s">
        <v>380</v>
      </c>
      <c r="D38" s="133" t="s">
        <v>379</v>
      </c>
      <c r="E38" s="133" t="s">
        <v>685</v>
      </c>
    </row>
    <row r="39" spans="1:5" x14ac:dyDescent="0.2">
      <c r="A39" s="132" t="str">
        <f>IF(hi!$C$28=1,B39,IF(hi!$C$28=2,C39,IF(hi!$C$28=3,D39,E39)))</f>
        <v>Indice:</v>
      </c>
      <c r="B39" s="133" t="s">
        <v>352</v>
      </c>
      <c r="C39" s="133" t="s">
        <v>353</v>
      </c>
      <c r="D39" s="133" t="s">
        <v>353</v>
      </c>
      <c r="E39" s="133" t="s">
        <v>352</v>
      </c>
    </row>
    <row r="40" spans="1:5" x14ac:dyDescent="0.2">
      <c r="A40" s="132" t="str">
        <f>IF(hi!$C$28=1,B40,IF(hi!$C$28=2,C40,IF(hi!$C$28=3,D40,E40)))</f>
        <v>Indice</v>
      </c>
      <c r="B40" s="133" t="s">
        <v>2</v>
      </c>
      <c r="C40" s="133" t="s">
        <v>442</v>
      </c>
      <c r="D40" s="133" t="s">
        <v>442</v>
      </c>
      <c r="E40" s="133" t="s">
        <v>2</v>
      </c>
    </row>
    <row r="41" spans="1:5" x14ac:dyDescent="0.2">
      <c r="A41" s="132" t="str">
        <f>IF(hi!$C$28=1,B41,IF(hi!$C$28=2,C41,IF(hi!$C$28=3,D41,E41)))</f>
        <v>Langue:</v>
      </c>
      <c r="B41" s="133" t="s">
        <v>338</v>
      </c>
      <c r="C41" s="133" t="s">
        <v>339</v>
      </c>
      <c r="D41" s="133" t="s">
        <v>340</v>
      </c>
      <c r="E41" s="133" t="s">
        <v>686</v>
      </c>
    </row>
    <row r="42" spans="1:5" x14ac:dyDescent="0.2">
      <c r="A42" s="132" t="str">
        <f>IF(hi!$C$28=1,B42,IF(hi!$C$28=2,C42,IF(hi!$C$28=3,D42,E42)))</f>
        <v>Région:</v>
      </c>
      <c r="B42" s="133" t="s">
        <v>341</v>
      </c>
      <c r="C42" s="133" t="s">
        <v>342</v>
      </c>
      <c r="D42" s="133" t="s">
        <v>343</v>
      </c>
      <c r="E42" s="133" t="s">
        <v>341</v>
      </c>
    </row>
    <row r="43" spans="1:5" x14ac:dyDescent="0.2">
      <c r="A43" s="132" t="str">
        <f>IF(hi!$C$28=1,B43,IF(hi!$C$28=2,C43,IF(hi!$C$28=3,D43,E43)))</f>
        <v>Interruptions structurelles au</v>
      </c>
      <c r="B43" s="133" t="s">
        <v>283</v>
      </c>
      <c r="C43" s="133" t="s">
        <v>381</v>
      </c>
      <c r="D43" s="133" t="s">
        <v>382</v>
      </c>
      <c r="E43" s="133" t="s">
        <v>689</v>
      </c>
    </row>
    <row r="44" spans="1:5" x14ac:dyDescent="0.2">
      <c r="A44" s="132" t="str">
        <f>IF(hi!$C$28=1,B44,IF(hi!$C$28=2,C44,IF(hi!$C$28=3,D44,E44)))</f>
        <v>Proportion des réponses</v>
      </c>
      <c r="B44" s="133" t="s">
        <v>305</v>
      </c>
      <c r="C44" s="133" t="s">
        <v>383</v>
      </c>
      <c r="D44" s="133" t="s">
        <v>384</v>
      </c>
      <c r="E44" s="133" t="s">
        <v>687</v>
      </c>
    </row>
    <row r="45" spans="1:5" x14ac:dyDescent="0.2">
      <c r="A45" s="132" t="str">
        <f>IF(hi!$C$28=1,B45,IF(hi!$C$28=2,C45,IF(hi!$C$28=3,D45,E45)))</f>
        <v>Points d’indice</v>
      </c>
      <c r="B45" s="133" t="s">
        <v>282</v>
      </c>
      <c r="C45" s="133" t="s">
        <v>385</v>
      </c>
      <c r="D45" s="133" t="s">
        <v>386</v>
      </c>
      <c r="E45" s="133" t="s">
        <v>688</v>
      </c>
    </row>
    <row r="46" spans="1:5" x14ac:dyDescent="0.2">
      <c r="A46" s="132" t="str">
        <f>IF(hi!$C$28=1,B46,IF(hi!$C$28=2,C46,IF(hi!$C$28=3,D46,E46)))</f>
        <v>et au</v>
      </c>
      <c r="B46" s="133" t="s">
        <v>284</v>
      </c>
      <c r="C46" s="133" t="s">
        <v>387</v>
      </c>
      <c r="D46" s="133" t="s">
        <v>388</v>
      </c>
      <c r="E46" s="133" t="s">
        <v>690</v>
      </c>
    </row>
    <row r="47" spans="1:5" x14ac:dyDescent="0.2">
      <c r="A47" s="132" t="str">
        <f>IF(hi!$C$28=1,B47,IF(hi!$C$28=2,C47,IF(hi!$C$28=3,D47,E47)))</f>
        <v>Indice des prix attendus HEV-FPRE</v>
      </c>
      <c r="B47" s="133" t="s">
        <v>425</v>
      </c>
      <c r="C47" s="133" t="s">
        <v>428</v>
      </c>
      <c r="D47" s="133" t="s">
        <v>423</v>
      </c>
      <c r="E47" s="133" t="s">
        <v>648</v>
      </c>
    </row>
    <row r="48" spans="1:5" x14ac:dyDescent="0.2">
      <c r="A48" s="132" t="str">
        <f>IF(hi!$C$28=1,B48,IF(hi!$C$28=2,C48,IF(hi!$C$28=3,D48,E48)))</f>
        <v>Source:</v>
      </c>
      <c r="B48" s="133" t="s">
        <v>287</v>
      </c>
      <c r="C48" s="133" t="s">
        <v>288</v>
      </c>
      <c r="D48" s="133" t="s">
        <v>289</v>
      </c>
      <c r="E48" s="133" t="s">
        <v>288</v>
      </c>
    </row>
    <row r="49" spans="1:11" x14ac:dyDescent="0.2">
      <c r="A49" s="132" t="str">
        <f>IF(hi!$C$28=1,B49,IF(hi!$C$28=2,C49,IF(hi!$C$28=3,D49,E49)))</f>
        <v>HEV Schweiz</v>
      </c>
      <c r="B49" s="133" t="s">
        <v>303</v>
      </c>
      <c r="C49" s="133" t="s">
        <v>303</v>
      </c>
      <c r="D49" s="133" t="s">
        <v>303</v>
      </c>
      <c r="E49" s="133" t="s">
        <v>303</v>
      </c>
    </row>
    <row r="50" spans="1:11" x14ac:dyDescent="0.2">
      <c r="A50" s="132" t="str">
        <f>IF(hi!$C$28=1,B50,IF(hi!$C$28=2,C50,IF(hi!$C$28=3,D50,E50)))</f>
        <v>FPRE</v>
      </c>
      <c r="B50" s="133" t="s">
        <v>126</v>
      </c>
      <c r="C50" s="133" t="s">
        <v>126</v>
      </c>
      <c r="D50" s="133" t="s">
        <v>126</v>
      </c>
      <c r="E50" s="133" t="s">
        <v>126</v>
      </c>
    </row>
    <row r="51" spans="1:11" x14ac:dyDescent="0.2">
      <c r="A51" s="132" t="str">
        <f>IF(hi!$C$28=1,B51,IF(hi!$C$28=2,C51,IF(hi!$C$28=3,D51,E51)))</f>
        <v>Bref déscription méthodologique</v>
      </c>
      <c r="B51" s="133" t="s">
        <v>709</v>
      </c>
      <c r="C51" s="133" t="s">
        <v>710</v>
      </c>
      <c r="D51" s="133" t="s">
        <v>711</v>
      </c>
      <c r="E51" s="133" t="s">
        <v>712</v>
      </c>
    </row>
    <row r="52" spans="1:11" x14ac:dyDescent="0.2">
      <c r="A52" s="132" t="str">
        <f>IF(hi!$C$28=1,B52,IF(hi!$C$28=2,C52,IF(hi!$C$28=3,D52,E52)))</f>
        <v>Lien</v>
      </c>
      <c r="B52" s="133" t="s">
        <v>439</v>
      </c>
      <c r="C52" s="133" t="s">
        <v>440</v>
      </c>
      <c r="D52" s="133" t="s">
        <v>439</v>
      </c>
      <c r="E52" s="133" t="s">
        <v>439</v>
      </c>
    </row>
    <row r="53" spans="1:11" x14ac:dyDescent="0.2">
      <c r="A53" s="132" t="str">
        <f>IF(hi!$C$28=1,B53,IF(hi!$C$28=2,C53,IF(hi!$C$28=3,D53,E53)))</f>
        <v>Suisse, régions FPRE (autres agrégats sur demande).</v>
      </c>
      <c r="B53" s="133" t="s">
        <v>307</v>
      </c>
      <c r="C53" s="133" t="s">
        <v>345</v>
      </c>
      <c r="D53" s="133" t="s">
        <v>346</v>
      </c>
      <c r="E53" s="133" t="s">
        <v>694</v>
      </c>
    </row>
    <row r="54" spans="1:11" x14ac:dyDescent="0.2">
      <c r="A54" s="130"/>
      <c r="B54" s="130" t="s">
        <v>300</v>
      </c>
      <c r="C54" s="130"/>
      <c r="D54" s="130"/>
      <c r="E54" s="130"/>
    </row>
    <row r="55" spans="1:11" ht="14.25" x14ac:dyDescent="0.2">
      <c r="A55" s="132" t="str">
        <f>IF(hi!$C$28=1,B55,IF(hi!$C$28=2,C55,IF(hi!$C$28=3,D55,E55)))</f>
        <v>2e trimestre 2021</v>
      </c>
      <c r="B55" s="136" t="s">
        <v>830</v>
      </c>
      <c r="C55" s="136" t="s">
        <v>831</v>
      </c>
      <c r="D55" s="136" t="s">
        <v>832</v>
      </c>
      <c r="E55" s="136" t="s">
        <v>833</v>
      </c>
      <c r="F55" s="137" t="s">
        <v>435</v>
      </c>
      <c r="G55" s="137"/>
      <c r="H55" s="137"/>
    </row>
    <row r="56" spans="1:11" x14ac:dyDescent="0.2">
      <c r="A56" s="132" t="str">
        <f>IF(hi!$C$28=1,B56,IF(hi!$C$28=2,C56,IF(hi!$C$28=3,D56,E56)))</f>
        <v>Agrégation:</v>
      </c>
      <c r="B56" s="133" t="s">
        <v>309</v>
      </c>
      <c r="C56" s="133" t="s">
        <v>356</v>
      </c>
      <c r="D56" s="133" t="s">
        <v>357</v>
      </c>
      <c r="E56" s="133" t="s">
        <v>309</v>
      </c>
    </row>
    <row r="57" spans="1:11" x14ac:dyDescent="0.2">
      <c r="A57" s="132" t="str">
        <f>IF(hi!$C$28=1,B57,IF(hi!$C$28=2,C57,IF(hi!$C$28=3,D57,E57)))</f>
        <v>Echelle nationale</v>
      </c>
      <c r="B57" s="133" t="s">
        <v>359</v>
      </c>
      <c r="C57" s="133" t="s">
        <v>420</v>
      </c>
      <c r="D57" s="133" t="s">
        <v>421</v>
      </c>
      <c r="E57" s="133" t="s">
        <v>698</v>
      </c>
    </row>
    <row r="58" spans="1:11" x14ac:dyDescent="0.2">
      <c r="A58" s="132" t="str">
        <f>IF(hi!$C$28=1,B58,IF(hi!$C$28=2,C58,IF(hi!$C$28=3,D58,E58)))</f>
        <v>Régions MS</v>
      </c>
      <c r="B58" s="133" t="s">
        <v>636</v>
      </c>
      <c r="C58" s="133" t="s">
        <v>637</v>
      </c>
      <c r="D58" s="133" t="s">
        <v>638</v>
      </c>
      <c r="E58" s="133" t="s">
        <v>699</v>
      </c>
    </row>
    <row r="59" spans="1:11" x14ac:dyDescent="0.2">
      <c r="A59" s="132" t="str">
        <f>IF(hi!$C$28=1,B59,IF(hi!$C$28=2,C59,IF(hi!$C$28=3,D59,E59)))</f>
        <v>Intervalle des valeurs possibles indice : -200 à +200</v>
      </c>
      <c r="B59" s="133" t="s">
        <v>823</v>
      </c>
      <c r="C59" s="133" t="s">
        <v>824</v>
      </c>
      <c r="D59" s="133" t="s">
        <v>825</v>
      </c>
      <c r="E59" s="133" t="s">
        <v>826</v>
      </c>
    </row>
    <row r="61" spans="1:11" x14ac:dyDescent="0.2">
      <c r="A61" s="132" t="str">
        <f>IF(hi!$C$28=1,B61,IF(hi!$C$28=2,C61,IF(hi!$C$28=3,D61,E61)))</f>
        <v>Nombre de réponses</v>
      </c>
      <c r="B61" s="133" t="s">
        <v>721</v>
      </c>
      <c r="C61" s="133" t="s">
        <v>723</v>
      </c>
      <c r="D61" s="133" t="s">
        <v>724</v>
      </c>
      <c r="E61" s="133" t="s">
        <v>722</v>
      </c>
    </row>
    <row r="64" spans="1:11" x14ac:dyDescent="0.2">
      <c r="A64" s="132" t="str">
        <f>IF(hi!$C$28=1,B64,IF(hi!$C$28=2,C64,IF(hi!$C$28=3,D64,E64)))</f>
        <v>Question supplémentaire sur l'utilisation future des espaces de bureau : Comment estimez-vous l'évolution à long terme des facteurs suivants dans votre entreprise ?</v>
      </c>
      <c r="B64" s="133" t="s">
        <v>778</v>
      </c>
      <c r="C64" s="133" t="s">
        <v>783</v>
      </c>
      <c r="D64" s="133" t="s">
        <v>784</v>
      </c>
      <c r="E64" s="133" t="s">
        <v>785</v>
      </c>
      <c r="G64" s="104" t="s">
        <v>784</v>
      </c>
      <c r="K64" s="104" t="s">
        <v>785</v>
      </c>
    </row>
    <row r="65" spans="1:5" ht="12.75" customHeight="1" x14ac:dyDescent="0.2">
      <c r="A65" s="132" t="str">
        <f>IF(hi!$C$28=1,B65,IF(hi!$C$28=2,C65,IF(hi!$C$28=3,D65,E65)))</f>
        <v>Besoins en espace de bureau par employé (en m2)</v>
      </c>
      <c r="B65" s="133" t="s">
        <v>774</v>
      </c>
      <c r="C65" s="133" t="s">
        <v>786</v>
      </c>
      <c r="D65" s="133" t="s">
        <v>787</v>
      </c>
      <c r="E65" s="133" t="s">
        <v>788</v>
      </c>
    </row>
    <row r="66" spans="1:5" x14ac:dyDescent="0.2">
      <c r="A66" s="132" t="str">
        <f>IF(hi!$C$28=1,B66,IF(hi!$C$28=2,C66,IF(hi!$C$28=3,D66,E66)))</f>
        <v>Travail à domicile possible (en % du temps de travail)</v>
      </c>
      <c r="B66" s="133" t="s">
        <v>775</v>
      </c>
      <c r="C66" s="133" t="s">
        <v>789</v>
      </c>
      <c r="D66" s="133" t="s">
        <v>790</v>
      </c>
      <c r="E66" s="133" t="s">
        <v>791</v>
      </c>
    </row>
    <row r="67" spans="1:5" x14ac:dyDescent="0.2">
      <c r="A67" s="132" t="str">
        <f>IF(hi!$C$28=1,B67,IF(hi!$C$28=2,C67,IF(hi!$C$28=3,D67,E67)))</f>
        <v>Utilisation des postes de travail partagés</v>
      </c>
      <c r="B67" s="133" t="s">
        <v>776</v>
      </c>
      <c r="C67" s="133" t="s">
        <v>792</v>
      </c>
      <c r="D67" s="133" t="s">
        <v>793</v>
      </c>
      <c r="E67" s="133" t="s">
        <v>794</v>
      </c>
    </row>
    <row r="68" spans="1:5" x14ac:dyDescent="0.2">
      <c r="A68" s="132" t="str">
        <f>IF(hi!$C$28=1,B68,IF(hi!$C$28=2,C68,IF(hi!$C$28=3,D68,E68)))</f>
        <v>Proportion de zones de réunion et de zones calmes pour le travail de concentration</v>
      </c>
      <c r="B68" s="133" t="s">
        <v>777</v>
      </c>
      <c r="C68" s="133" t="s">
        <v>795</v>
      </c>
      <c r="D68" s="133" t="s">
        <v>796</v>
      </c>
      <c r="E68" s="133" t="s">
        <v>797</v>
      </c>
    </row>
    <row r="69" spans="1:5" x14ac:dyDescent="0.2">
      <c r="A69" s="132" t="str">
        <f>IF(hi!$C$28=1,B69,IF(hi!$C$28=2,C69,IF(hi!$C$28=3,D69,E69)))</f>
        <v>Moins de 10 employés</v>
      </c>
      <c r="B69" s="133" t="s">
        <v>779</v>
      </c>
      <c r="C69" s="133" t="s">
        <v>798</v>
      </c>
      <c r="D69" s="133" t="s">
        <v>799</v>
      </c>
      <c r="E69" s="133" t="s">
        <v>800</v>
      </c>
    </row>
    <row r="70" spans="1:5" x14ac:dyDescent="0.2">
      <c r="A70" s="132" t="str">
        <f>IF(hi!$C$28=1,B70,IF(hi!$C$28=2,C70,IF(hi!$C$28=3,D70,E70)))</f>
        <v>10 à 49 employés</v>
      </c>
      <c r="B70" s="133" t="s">
        <v>780</v>
      </c>
      <c r="C70" s="133" t="s">
        <v>801</v>
      </c>
      <c r="D70" s="133" t="s">
        <v>802</v>
      </c>
      <c r="E70" s="133" t="s">
        <v>803</v>
      </c>
    </row>
    <row r="71" spans="1:5" x14ac:dyDescent="0.2">
      <c r="A71" s="132" t="str">
        <f>IF(hi!$C$28=1,B71,IF(hi!$C$28=2,C71,IF(hi!$C$28=3,D71,E71)))</f>
        <v>50 à 249 employés</v>
      </c>
      <c r="B71" s="133" t="s">
        <v>781</v>
      </c>
      <c r="C71" s="133" t="s">
        <v>804</v>
      </c>
      <c r="D71" s="133" t="s">
        <v>805</v>
      </c>
      <c r="E71" s="133" t="s">
        <v>806</v>
      </c>
    </row>
    <row r="72" spans="1:5" x14ac:dyDescent="0.2">
      <c r="A72" s="132" t="str">
        <f>IF(hi!$C$28=1,B72,IF(hi!$C$28=2,C72,IF(hi!$C$28=3,D72,E72)))</f>
        <v>Plus de 250 employés</v>
      </c>
      <c r="B72" s="133" t="s">
        <v>782</v>
      </c>
      <c r="C72" s="133" t="s">
        <v>807</v>
      </c>
      <c r="D72" s="133" t="s">
        <v>808</v>
      </c>
      <c r="E72" s="133" t="s">
        <v>809</v>
      </c>
    </row>
    <row r="73" spans="1:5" x14ac:dyDescent="0.2">
      <c r="A73" s="132" t="str">
        <f>IF(hi!$C$28=1,B73,IF(hi!$C$28=2,C73,IF(hi!$C$28=3,D73,E73)))</f>
        <v>forte augmentation</v>
      </c>
      <c r="B73" s="133" t="s">
        <v>738</v>
      </c>
      <c r="C73" s="133" t="s">
        <v>754</v>
      </c>
      <c r="D73" s="133" t="s">
        <v>758</v>
      </c>
      <c r="E73" s="133" t="s">
        <v>762</v>
      </c>
    </row>
    <row r="74" spans="1:5" x14ac:dyDescent="0.2">
      <c r="A74" s="132" t="str">
        <f>IF(hi!$C$28=1,B74,IF(hi!$C$28=2,C74,IF(hi!$C$28=3,D74,E74)))</f>
        <v>légère augmentation</v>
      </c>
      <c r="B74" s="133" t="s">
        <v>739</v>
      </c>
      <c r="C74" s="133" t="s">
        <v>755</v>
      </c>
      <c r="D74" s="133" t="s">
        <v>759</v>
      </c>
      <c r="E74" s="133" t="s">
        <v>763</v>
      </c>
    </row>
    <row r="75" spans="1:5" x14ac:dyDescent="0.2">
      <c r="A75" s="132" t="str">
        <f>IF(hi!$C$28=1,B75,IF(hi!$C$28=2,C75,IF(hi!$C$28=3,D75,E75)))</f>
        <v>constante</v>
      </c>
      <c r="B75" s="133" t="s">
        <v>772</v>
      </c>
      <c r="C75" s="133" t="s">
        <v>810</v>
      </c>
      <c r="D75" s="133" t="s">
        <v>811</v>
      </c>
      <c r="E75" s="133" t="s">
        <v>812</v>
      </c>
    </row>
    <row r="76" spans="1:5" x14ac:dyDescent="0.2">
      <c r="A76" s="132" t="str">
        <f>IF(hi!$C$28=1,B76,IF(hi!$C$28=2,C76,IF(hi!$C$28=3,D76,E76)))</f>
        <v>légère diminution</v>
      </c>
      <c r="B76" s="133" t="s">
        <v>740</v>
      </c>
      <c r="C76" s="133" t="s">
        <v>756</v>
      </c>
      <c r="D76" s="133" t="s">
        <v>760</v>
      </c>
      <c r="E76" s="133" t="s">
        <v>764</v>
      </c>
    </row>
    <row r="77" spans="1:5" x14ac:dyDescent="0.2">
      <c r="A77" s="132" t="str">
        <f>IF(hi!$C$28=1,B77,IF(hi!$C$28=2,C77,IF(hi!$C$28=3,D77,E77)))</f>
        <v>forte diminution</v>
      </c>
      <c r="B77" s="133" t="s">
        <v>741</v>
      </c>
      <c r="C77" s="133" t="s">
        <v>757</v>
      </c>
      <c r="D77" s="133" t="s">
        <v>761</v>
      </c>
      <c r="E77" s="133" t="s">
        <v>765</v>
      </c>
    </row>
    <row r="78" spans="1:5" x14ac:dyDescent="0.2">
      <c r="A78" s="132" t="str">
        <f>IF(hi!$C$28=1,B78,IF(hi!$C$28=2,C78,IF(hi!$C$28=3,D78,E78)))</f>
        <v>je ne sais pas</v>
      </c>
      <c r="B78" s="133" t="s">
        <v>771</v>
      </c>
      <c r="C78" s="133" t="s">
        <v>813</v>
      </c>
      <c r="D78" s="133" t="s">
        <v>814</v>
      </c>
      <c r="E78" s="133" t="s">
        <v>815</v>
      </c>
    </row>
    <row r="79" spans="1:5" x14ac:dyDescent="0.2">
      <c r="A79" s="132" t="str">
        <f>IF(hi!$C$28=1,B79,IF(hi!$C$28=2,C79,IF(hi!$C$28=3,D79,E79)))</f>
        <v>Proportions des réponses</v>
      </c>
      <c r="B79" s="133" t="s">
        <v>822</v>
      </c>
      <c r="C79" s="133" t="s">
        <v>766</v>
      </c>
      <c r="D79" s="133" t="s">
        <v>768</v>
      </c>
      <c r="E79" s="133" t="s">
        <v>767</v>
      </c>
    </row>
    <row r="80" spans="1:5" x14ac:dyDescent="0.2">
      <c r="A80" s="132" t="str">
        <f>IF(hi!$C$28=1,B80,IF(hi!$C$28=2,C80,IF(hi!$C$28=3,D80,E80)))</f>
        <v>Taille de l'entreprise</v>
      </c>
      <c r="B80" s="133" t="s">
        <v>773</v>
      </c>
      <c r="C80" s="133" t="s">
        <v>818</v>
      </c>
      <c r="D80" s="133" t="s">
        <v>817</v>
      </c>
      <c r="E80" s="133" t="s">
        <v>819</v>
      </c>
    </row>
    <row r="81" spans="1:5" x14ac:dyDescent="0.2">
      <c r="A81" s="132" t="str">
        <f>IF(hi!$C$28=1,B81,IF(hi!$C$28=2,C81,IF(hi!$C$28=3,D81,E81)))</f>
        <v>total</v>
      </c>
      <c r="B81" s="133" t="s">
        <v>816</v>
      </c>
      <c r="C81" s="133" t="s">
        <v>820</v>
      </c>
      <c r="D81" s="133" t="s">
        <v>821</v>
      </c>
      <c r="E81" s="133" t="s">
        <v>820</v>
      </c>
    </row>
  </sheetData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R187"/>
  <sheetViews>
    <sheetView workbookViewId="0">
      <selection activeCell="G31" sqref="G31"/>
    </sheetView>
  </sheetViews>
  <sheetFormatPr baseColWidth="10" defaultRowHeight="14.25" x14ac:dyDescent="0.2"/>
  <cols>
    <col min="1" max="16384" width="11.42578125" style="3"/>
  </cols>
  <sheetData>
    <row r="3" spans="1:10" x14ac:dyDescent="0.2">
      <c r="A3" s="3" t="s">
        <v>446</v>
      </c>
      <c r="B3" s="4"/>
    </row>
    <row r="5" spans="1:10" x14ac:dyDescent="0.2">
      <c r="A5" s="3" t="s">
        <v>447</v>
      </c>
      <c r="D5" s="3" t="s">
        <v>448</v>
      </c>
    </row>
    <row r="6" spans="1:10" x14ac:dyDescent="0.2">
      <c r="A6" s="3" t="s">
        <v>449</v>
      </c>
      <c r="B6" s="4">
        <v>17</v>
      </c>
      <c r="D6" s="3" t="s">
        <v>449</v>
      </c>
      <c r="E6" s="4">
        <v>17</v>
      </c>
    </row>
    <row r="7" spans="1:10" x14ac:dyDescent="0.2">
      <c r="A7" s="3" t="s">
        <v>450</v>
      </c>
      <c r="B7" s="4">
        <v>5</v>
      </c>
      <c r="D7" s="3" t="s">
        <v>451</v>
      </c>
      <c r="E7" s="4">
        <v>5</v>
      </c>
    </row>
    <row r="8" spans="1:10" x14ac:dyDescent="0.2">
      <c r="A8" s="3" t="s">
        <v>452</v>
      </c>
      <c r="B8" s="4">
        <v>2021</v>
      </c>
      <c r="D8" s="3" t="s">
        <v>452</v>
      </c>
      <c r="E8" s="4">
        <v>2021</v>
      </c>
    </row>
    <row r="9" spans="1:10" ht="15" x14ac:dyDescent="0.25">
      <c r="B9" s="5" t="str">
        <f>CONCATENATE(B6,IF(C28=1,". "," "),VLOOKUP(B7,A13:J24,C28+5)," ",B8)</f>
        <v>17 mai 2021</v>
      </c>
      <c r="E9" s="5" t="str">
        <f>CONCATENATE(E6,IF(C28=1,". "," "),VLOOKUP(E7,A13:J24,C28+5)," ",E8)</f>
        <v>17 mai 2021</v>
      </c>
    </row>
    <row r="12" spans="1:10" x14ac:dyDescent="0.2">
      <c r="A12" s="92">
        <v>1</v>
      </c>
      <c r="B12" s="92">
        <v>2</v>
      </c>
      <c r="C12" s="92">
        <v>3</v>
      </c>
      <c r="D12" s="92">
        <v>4</v>
      </c>
      <c r="E12" s="92">
        <v>5</v>
      </c>
      <c r="F12" s="92">
        <v>6</v>
      </c>
      <c r="G12" s="92">
        <v>7</v>
      </c>
      <c r="H12" s="92">
        <v>8</v>
      </c>
      <c r="I12" s="92">
        <v>9</v>
      </c>
      <c r="J12" s="92" t="s">
        <v>453</v>
      </c>
    </row>
    <row r="13" spans="1:10" x14ac:dyDescent="0.2">
      <c r="A13" s="93">
        <v>1</v>
      </c>
      <c r="B13" s="93" t="s">
        <v>454</v>
      </c>
      <c r="C13" s="93" t="s">
        <v>455</v>
      </c>
      <c r="D13" s="93" t="s">
        <v>456</v>
      </c>
      <c r="E13" s="93" t="s">
        <v>454</v>
      </c>
      <c r="F13" s="93" t="s">
        <v>457</v>
      </c>
      <c r="G13" s="93" t="s">
        <v>458</v>
      </c>
      <c r="H13" s="93" t="s">
        <v>459</v>
      </c>
      <c r="I13" s="93" t="s">
        <v>460</v>
      </c>
      <c r="J13" s="93">
        <v>1</v>
      </c>
    </row>
    <row r="14" spans="1:10" x14ac:dyDescent="0.2">
      <c r="A14" s="93">
        <v>2</v>
      </c>
      <c r="B14" s="93" t="s">
        <v>461</v>
      </c>
      <c r="C14" s="93" t="s">
        <v>462</v>
      </c>
      <c r="D14" s="93" t="s">
        <v>463</v>
      </c>
      <c r="E14" s="93" t="s">
        <v>461</v>
      </c>
      <c r="F14" s="93" t="s">
        <v>464</v>
      </c>
      <c r="G14" s="93" t="s">
        <v>465</v>
      </c>
      <c r="H14" s="93" t="s">
        <v>466</v>
      </c>
      <c r="I14" s="93" t="s">
        <v>467</v>
      </c>
      <c r="J14" s="93">
        <v>1</v>
      </c>
    </row>
    <row r="15" spans="1:10" x14ac:dyDescent="0.2">
      <c r="A15" s="93">
        <v>3</v>
      </c>
      <c r="B15" s="93" t="s">
        <v>468</v>
      </c>
      <c r="C15" s="93" t="s">
        <v>468</v>
      </c>
      <c r="D15" s="93" t="s">
        <v>469</v>
      </c>
      <c r="E15" s="93" t="s">
        <v>468</v>
      </c>
      <c r="F15" s="93" t="s">
        <v>470</v>
      </c>
      <c r="G15" s="93" t="s">
        <v>471</v>
      </c>
      <c r="H15" s="93" t="s">
        <v>472</v>
      </c>
      <c r="I15" s="93" t="s">
        <v>473</v>
      </c>
      <c r="J15" s="93">
        <v>1</v>
      </c>
    </row>
    <row r="16" spans="1:10" x14ac:dyDescent="0.2">
      <c r="A16" s="93">
        <v>4</v>
      </c>
      <c r="B16" s="93" t="s">
        <v>474</v>
      </c>
      <c r="C16" s="93" t="s">
        <v>475</v>
      </c>
      <c r="D16" s="93" t="s">
        <v>476</v>
      </c>
      <c r="E16" s="93" t="s">
        <v>474</v>
      </c>
      <c r="F16" s="93" t="s">
        <v>477</v>
      </c>
      <c r="G16" s="93" t="s">
        <v>478</v>
      </c>
      <c r="H16" s="93" t="s">
        <v>479</v>
      </c>
      <c r="I16" s="93" t="s">
        <v>477</v>
      </c>
      <c r="J16" s="93">
        <v>2</v>
      </c>
    </row>
    <row r="17" spans="1:10" x14ac:dyDescent="0.2">
      <c r="A17" s="93">
        <v>5</v>
      </c>
      <c r="B17" s="93" t="s">
        <v>480</v>
      </c>
      <c r="C17" s="93" t="s">
        <v>480</v>
      </c>
      <c r="D17" s="93" t="s">
        <v>481</v>
      </c>
      <c r="E17" s="93" t="s">
        <v>482</v>
      </c>
      <c r="F17" s="93" t="s">
        <v>480</v>
      </c>
      <c r="G17" s="93" t="s">
        <v>483</v>
      </c>
      <c r="H17" s="93" t="s">
        <v>484</v>
      </c>
      <c r="I17" s="93" t="s">
        <v>482</v>
      </c>
      <c r="J17" s="93">
        <v>2</v>
      </c>
    </row>
    <row r="18" spans="1:10" x14ac:dyDescent="0.2">
      <c r="A18" s="93">
        <v>6</v>
      </c>
      <c r="B18" s="93" t="s">
        <v>485</v>
      </c>
      <c r="C18" s="93" t="s">
        <v>486</v>
      </c>
      <c r="D18" s="93" t="s">
        <v>487</v>
      </c>
      <c r="E18" s="93" t="s">
        <v>488</v>
      </c>
      <c r="F18" s="93" t="s">
        <v>489</v>
      </c>
      <c r="G18" s="93" t="s">
        <v>490</v>
      </c>
      <c r="H18" s="93" t="s">
        <v>491</v>
      </c>
      <c r="I18" s="93" t="s">
        <v>488</v>
      </c>
      <c r="J18" s="93">
        <v>2</v>
      </c>
    </row>
    <row r="19" spans="1:10" x14ac:dyDescent="0.2">
      <c r="A19" s="93">
        <v>7</v>
      </c>
      <c r="B19" s="93" t="s">
        <v>492</v>
      </c>
      <c r="C19" s="93" t="s">
        <v>493</v>
      </c>
      <c r="D19" s="93" t="s">
        <v>494</v>
      </c>
      <c r="E19" s="93" t="s">
        <v>495</v>
      </c>
      <c r="F19" s="93" t="s">
        <v>496</v>
      </c>
      <c r="G19" s="93" t="s">
        <v>497</v>
      </c>
      <c r="H19" s="93" t="s">
        <v>498</v>
      </c>
      <c r="I19" s="93" t="s">
        <v>495</v>
      </c>
      <c r="J19" s="93">
        <v>3</v>
      </c>
    </row>
    <row r="20" spans="1:10" x14ac:dyDescent="0.2">
      <c r="A20" s="93">
        <v>8</v>
      </c>
      <c r="B20" s="93" t="s">
        <v>499</v>
      </c>
      <c r="C20" s="93" t="s">
        <v>500</v>
      </c>
      <c r="D20" s="93" t="s">
        <v>501</v>
      </c>
      <c r="E20" s="93" t="s">
        <v>499</v>
      </c>
      <c r="F20" s="93" t="s">
        <v>502</v>
      </c>
      <c r="G20" s="93" t="s">
        <v>503</v>
      </c>
      <c r="H20" s="93" t="s">
        <v>504</v>
      </c>
      <c r="I20" s="93" t="s">
        <v>502</v>
      </c>
      <c r="J20" s="93">
        <v>3</v>
      </c>
    </row>
    <row r="21" spans="1:10" x14ac:dyDescent="0.2">
      <c r="A21" s="93">
        <v>9</v>
      </c>
      <c r="B21" s="93" t="s">
        <v>505</v>
      </c>
      <c r="C21" s="93" t="s">
        <v>505</v>
      </c>
      <c r="D21" s="93" t="s">
        <v>506</v>
      </c>
      <c r="E21" s="93" t="s">
        <v>507</v>
      </c>
      <c r="F21" s="93" t="s">
        <v>508</v>
      </c>
      <c r="G21" s="93" t="s">
        <v>509</v>
      </c>
      <c r="H21" s="93" t="s">
        <v>510</v>
      </c>
      <c r="I21" s="93" t="s">
        <v>508</v>
      </c>
      <c r="J21" s="93">
        <v>3</v>
      </c>
    </row>
    <row r="22" spans="1:10" x14ac:dyDescent="0.2">
      <c r="A22" s="93">
        <v>10</v>
      </c>
      <c r="B22" s="93" t="s">
        <v>511</v>
      </c>
      <c r="C22" s="93" t="s">
        <v>512</v>
      </c>
      <c r="D22" s="93" t="s">
        <v>513</v>
      </c>
      <c r="E22" s="93" t="s">
        <v>512</v>
      </c>
      <c r="F22" s="93" t="s">
        <v>514</v>
      </c>
      <c r="G22" s="93" t="s">
        <v>515</v>
      </c>
      <c r="H22" s="93" t="s">
        <v>516</v>
      </c>
      <c r="I22" s="93" t="s">
        <v>517</v>
      </c>
      <c r="J22" s="93">
        <v>4</v>
      </c>
    </row>
    <row r="23" spans="1:10" x14ac:dyDescent="0.2">
      <c r="A23" s="93">
        <v>11</v>
      </c>
      <c r="B23" s="93" t="s">
        <v>518</v>
      </c>
      <c r="C23" s="93" t="s">
        <v>518</v>
      </c>
      <c r="D23" s="93" t="s">
        <v>519</v>
      </c>
      <c r="E23" s="93" t="s">
        <v>518</v>
      </c>
      <c r="F23" s="93" t="s">
        <v>520</v>
      </c>
      <c r="G23" s="93" t="s">
        <v>521</v>
      </c>
      <c r="H23" s="93" t="s">
        <v>521</v>
      </c>
      <c r="I23" s="93" t="s">
        <v>520</v>
      </c>
      <c r="J23" s="93">
        <v>4</v>
      </c>
    </row>
    <row r="24" spans="1:10" x14ac:dyDescent="0.2">
      <c r="A24" s="93">
        <v>12</v>
      </c>
      <c r="B24" s="93" t="s">
        <v>522</v>
      </c>
      <c r="C24" s="93" t="s">
        <v>523</v>
      </c>
      <c r="D24" s="93" t="s">
        <v>524</v>
      </c>
      <c r="E24" s="93" t="s">
        <v>525</v>
      </c>
      <c r="F24" s="93" t="s">
        <v>526</v>
      </c>
      <c r="G24" s="93" t="s">
        <v>527</v>
      </c>
      <c r="H24" s="93" t="s">
        <v>528</v>
      </c>
      <c r="I24" s="93" t="s">
        <v>529</v>
      </c>
      <c r="J24" s="93">
        <v>4</v>
      </c>
    </row>
    <row r="27" spans="1:10" x14ac:dyDescent="0.2">
      <c r="A27" s="3" t="s">
        <v>18</v>
      </c>
    </row>
    <row r="28" spans="1:10" x14ac:dyDescent="0.2">
      <c r="A28" s="2">
        <v>1</v>
      </c>
      <c r="B28" s="2" t="s">
        <v>14</v>
      </c>
      <c r="C28" s="6">
        <v>2</v>
      </c>
    </row>
    <row r="29" spans="1:10" x14ac:dyDescent="0.2">
      <c r="A29" s="2">
        <v>2</v>
      </c>
      <c r="B29" s="2" t="s">
        <v>15</v>
      </c>
    </row>
    <row r="30" spans="1:10" x14ac:dyDescent="0.2">
      <c r="A30" s="2">
        <v>3</v>
      </c>
      <c r="B30" s="2" t="s">
        <v>16</v>
      </c>
    </row>
    <row r="31" spans="1:10" x14ac:dyDescent="0.2">
      <c r="A31" s="2">
        <v>4</v>
      </c>
      <c r="B31" s="2" t="s">
        <v>17</v>
      </c>
    </row>
    <row r="34" spans="1:18" ht="15" x14ac:dyDescent="0.25">
      <c r="N34" s="7">
        <v>1</v>
      </c>
      <c r="O34" s="8" t="str">
        <f>VLOOKUP(N34,M37:N39,2,0)</f>
        <v xml:space="preserve">Immeubles d'appartements </v>
      </c>
    </row>
    <row r="36" spans="1:18" ht="15" x14ac:dyDescent="0.25">
      <c r="C36" s="7">
        <v>5</v>
      </c>
      <c r="D36" s="8" t="str">
        <f>VLOOKUP(C36,A39:B46,2,0)</f>
        <v>Région Zurich</v>
      </c>
      <c r="M36" s="3" t="s">
        <v>19</v>
      </c>
      <c r="N36" s="3" t="s">
        <v>20</v>
      </c>
      <c r="O36" s="3" t="s">
        <v>10</v>
      </c>
      <c r="P36" s="3" t="s">
        <v>11</v>
      </c>
      <c r="Q36" s="3" t="s">
        <v>12</v>
      </c>
      <c r="R36" s="3" t="s">
        <v>21</v>
      </c>
    </row>
    <row r="37" spans="1:18" x14ac:dyDescent="0.2">
      <c r="M37" s="2">
        <v>1</v>
      </c>
      <c r="N37" s="9" t="str">
        <f>IF(C$28=1,O37,IF(C$28=2,P37,IF(C$28=3,Q37,IF(C$28=4,R37,O37))))</f>
        <v xml:space="preserve">Immeubles d'appartements </v>
      </c>
      <c r="O37" s="2" t="s">
        <v>742</v>
      </c>
      <c r="P37" s="2" t="s">
        <v>747</v>
      </c>
      <c r="Q37" s="2" t="s">
        <v>748</v>
      </c>
      <c r="R37" s="2" t="s">
        <v>751</v>
      </c>
    </row>
    <row r="38" spans="1:18" x14ac:dyDescent="0.2">
      <c r="A38" s="3" t="s">
        <v>19</v>
      </c>
      <c r="B38" s="3" t="s">
        <v>20</v>
      </c>
      <c r="C38" s="3" t="s">
        <v>10</v>
      </c>
      <c r="D38" s="3" t="s">
        <v>11</v>
      </c>
      <c r="E38" s="3" t="s">
        <v>12</v>
      </c>
      <c r="F38" s="3" t="s">
        <v>21</v>
      </c>
      <c r="M38" s="2">
        <v>2</v>
      </c>
      <c r="N38" s="9" t="str">
        <f>IF(C$28=1,O38,IF(C$28=2,P38,IF(C$28=3,Q38,IF(C$28=4,R38,O38))))</f>
        <v>Immeubles de bureaux / commerciaux</v>
      </c>
      <c r="O38" s="2" t="s">
        <v>743</v>
      </c>
      <c r="P38" s="2" t="s">
        <v>745</v>
      </c>
      <c r="Q38" s="2" t="s">
        <v>750</v>
      </c>
      <c r="R38" s="2" t="s">
        <v>752</v>
      </c>
    </row>
    <row r="39" spans="1:18" x14ac:dyDescent="0.2">
      <c r="A39" s="2">
        <v>1</v>
      </c>
      <c r="B39" s="9" t="str">
        <f>IF(C$28=1,C39,IF(C$28=2,D39,IF(C$28=3,E39,IF(C$28=4,F39,C39))))</f>
        <v>Région lémanique</v>
      </c>
      <c r="C39" s="2" t="s">
        <v>22</v>
      </c>
      <c r="D39" s="2" t="s">
        <v>8</v>
      </c>
      <c r="E39" s="2" t="s">
        <v>23</v>
      </c>
      <c r="F39" s="2" t="s">
        <v>651</v>
      </c>
      <c r="M39" s="2">
        <v>3</v>
      </c>
      <c r="N39" s="9" t="str">
        <f>IF(C$28=1,O39,IF(C$28=2,P39,IF(C$28=3,Q39,IF(C$28=4,R39,O39))))</f>
        <v>Logistique</v>
      </c>
      <c r="O39" s="2" t="s">
        <v>744</v>
      </c>
      <c r="P39" s="2" t="s">
        <v>746</v>
      </c>
      <c r="Q39" s="2" t="s">
        <v>749</v>
      </c>
      <c r="R39" s="2" t="s">
        <v>753</v>
      </c>
    </row>
    <row r="40" spans="1:18" x14ac:dyDescent="0.2">
      <c r="A40" s="2">
        <v>2</v>
      </c>
      <c r="B40" s="9" t="str">
        <f t="shared" ref="B40:B46" si="0">IF(C$28=1,C40,IF(C$28=2,D40,IF(C$28=3,E40,IF(C$28=4,F40,C40))))</f>
        <v>Région Jura</v>
      </c>
      <c r="C40" s="2" t="s">
        <v>24</v>
      </c>
      <c r="D40" s="2" t="s">
        <v>25</v>
      </c>
      <c r="E40" s="2" t="s">
        <v>26</v>
      </c>
      <c r="F40" s="2" t="s">
        <v>652</v>
      </c>
    </row>
    <row r="41" spans="1:18" x14ac:dyDescent="0.2">
      <c r="A41" s="2">
        <v>3</v>
      </c>
      <c r="B41" s="9" t="str">
        <f t="shared" si="0"/>
        <v>Espace Mittelland</v>
      </c>
      <c r="C41" s="2" t="s">
        <v>27</v>
      </c>
      <c r="D41" s="2" t="s">
        <v>441</v>
      </c>
      <c r="E41" s="2" t="s">
        <v>28</v>
      </c>
      <c r="F41" s="2" t="s">
        <v>441</v>
      </c>
    </row>
    <row r="42" spans="1:18" x14ac:dyDescent="0.2">
      <c r="A42" s="2">
        <v>4</v>
      </c>
      <c r="B42" s="9" t="str">
        <f t="shared" si="0"/>
        <v>Région Bâle</v>
      </c>
      <c r="C42" s="2" t="s">
        <v>29</v>
      </c>
      <c r="D42" s="2" t="s">
        <v>30</v>
      </c>
      <c r="E42" s="2" t="s">
        <v>31</v>
      </c>
      <c r="F42" s="2" t="s">
        <v>653</v>
      </c>
    </row>
    <row r="43" spans="1:18" x14ac:dyDescent="0.2">
      <c r="A43" s="2">
        <v>5</v>
      </c>
      <c r="B43" s="9" t="str">
        <f t="shared" si="0"/>
        <v>Région Zurich</v>
      </c>
      <c r="C43" s="2" t="s">
        <v>32</v>
      </c>
      <c r="D43" s="2" t="s">
        <v>33</v>
      </c>
      <c r="E43" s="2" t="s">
        <v>34</v>
      </c>
      <c r="F43" s="2" t="s">
        <v>654</v>
      </c>
    </row>
    <row r="44" spans="1:18" x14ac:dyDescent="0.2">
      <c r="A44" s="2">
        <v>6</v>
      </c>
      <c r="B44" s="9" t="str">
        <f t="shared" si="0"/>
        <v>Suisse orientale</v>
      </c>
      <c r="C44" s="2" t="s">
        <v>35</v>
      </c>
      <c r="D44" s="2" t="s">
        <v>434</v>
      </c>
      <c r="E44" s="2" t="s">
        <v>36</v>
      </c>
      <c r="F44" s="2" t="s">
        <v>695</v>
      </c>
    </row>
    <row r="45" spans="1:18" x14ac:dyDescent="0.2">
      <c r="A45" s="2">
        <v>7</v>
      </c>
      <c r="B45" s="9" t="str">
        <f t="shared" si="0"/>
        <v>Région alpine</v>
      </c>
      <c r="C45" s="2" t="s">
        <v>37</v>
      </c>
      <c r="D45" s="2" t="s">
        <v>9</v>
      </c>
      <c r="E45" s="2" t="s">
        <v>38</v>
      </c>
      <c r="F45" s="2" t="s">
        <v>655</v>
      </c>
    </row>
    <row r="46" spans="1:18" x14ac:dyDescent="0.2">
      <c r="A46" s="2">
        <v>8</v>
      </c>
      <c r="B46" s="9" t="str">
        <f t="shared" si="0"/>
        <v>Suisse méridionale</v>
      </c>
      <c r="C46" s="2" t="s">
        <v>39</v>
      </c>
      <c r="D46" s="2" t="s">
        <v>433</v>
      </c>
      <c r="E46" s="2" t="s">
        <v>40</v>
      </c>
      <c r="F46" s="2" t="s">
        <v>696</v>
      </c>
    </row>
    <row r="50" spans="1:7" x14ac:dyDescent="0.2">
      <c r="B50" s="3" t="s">
        <v>20</v>
      </c>
      <c r="C50" s="3" t="s">
        <v>10</v>
      </c>
      <c r="D50" s="3" t="s">
        <v>11</v>
      </c>
      <c r="E50" s="3" t="s">
        <v>12</v>
      </c>
      <c r="F50" s="3" t="s">
        <v>21</v>
      </c>
    </row>
    <row r="51" spans="1:7" x14ac:dyDescent="0.2">
      <c r="A51" s="2">
        <v>1</v>
      </c>
      <c r="B51" s="9" t="str">
        <f>IF(C$28=1,C51,IF(C$28=2,D51,IF(C$28=3,E51,IF(C$28=4,F51,C51))))</f>
        <v>Zürich (MS)</v>
      </c>
      <c r="C51" s="2" t="s">
        <v>530</v>
      </c>
      <c r="D51" s="2" t="s">
        <v>530</v>
      </c>
      <c r="E51" s="2" t="s">
        <v>530</v>
      </c>
      <c r="F51" s="2" t="s">
        <v>530</v>
      </c>
      <c r="G51" s="2">
        <v>1</v>
      </c>
    </row>
    <row r="52" spans="1:7" x14ac:dyDescent="0.2">
      <c r="A52" s="2">
        <v>2</v>
      </c>
      <c r="B52" s="9" t="str">
        <f t="shared" ref="B52:B115" si="1">IF(C$28=1,C52,IF(C$28=2,D52,IF(C$28=3,E52,IF(C$28=4,F52,C52))))</f>
        <v>Glatt-/Furttal (MS)</v>
      </c>
      <c r="C52" s="2" t="s">
        <v>531</v>
      </c>
      <c r="D52" s="2" t="s">
        <v>531</v>
      </c>
      <c r="E52" s="2" t="s">
        <v>531</v>
      </c>
      <c r="F52" s="2" t="s">
        <v>531</v>
      </c>
      <c r="G52" s="2">
        <v>2</v>
      </c>
    </row>
    <row r="53" spans="1:7" x14ac:dyDescent="0.2">
      <c r="A53" s="2">
        <v>3</v>
      </c>
      <c r="B53" s="9" t="str">
        <f t="shared" si="1"/>
        <v>Limmattal (MS)</v>
      </c>
      <c r="C53" s="2" t="s">
        <v>532</v>
      </c>
      <c r="D53" s="2" t="s">
        <v>532</v>
      </c>
      <c r="E53" s="2" t="s">
        <v>532</v>
      </c>
      <c r="F53" s="2" t="s">
        <v>532</v>
      </c>
      <c r="G53" s="2">
        <v>3</v>
      </c>
    </row>
    <row r="54" spans="1:7" x14ac:dyDescent="0.2">
      <c r="A54" s="2">
        <v>4</v>
      </c>
      <c r="B54" s="9" t="str">
        <f t="shared" si="1"/>
        <v>Knonaueramt (MS)</v>
      </c>
      <c r="C54" s="2" t="s">
        <v>533</v>
      </c>
      <c r="D54" s="2" t="s">
        <v>533</v>
      </c>
      <c r="E54" s="2" t="s">
        <v>533</v>
      </c>
      <c r="F54" s="2" t="s">
        <v>533</v>
      </c>
      <c r="G54" s="2">
        <v>4</v>
      </c>
    </row>
    <row r="55" spans="1:7" x14ac:dyDescent="0.2">
      <c r="A55" s="2">
        <v>5</v>
      </c>
      <c r="B55" s="9" t="str">
        <f t="shared" si="1"/>
        <v>Zimmerberg (MS)</v>
      </c>
      <c r="C55" s="2" t="s">
        <v>534</v>
      </c>
      <c r="D55" s="2" t="s">
        <v>534</v>
      </c>
      <c r="E55" s="2" t="s">
        <v>534</v>
      </c>
      <c r="F55" s="2" t="s">
        <v>534</v>
      </c>
      <c r="G55" s="2">
        <v>5</v>
      </c>
    </row>
    <row r="56" spans="1:7" x14ac:dyDescent="0.2">
      <c r="A56" s="2">
        <v>6</v>
      </c>
      <c r="B56" s="9" t="str">
        <f t="shared" si="1"/>
        <v>Pfannenstiel (MS)</v>
      </c>
      <c r="C56" s="2" t="s">
        <v>535</v>
      </c>
      <c r="D56" s="2" t="s">
        <v>535</v>
      </c>
      <c r="E56" s="2" t="s">
        <v>535</v>
      </c>
      <c r="F56" s="2" t="s">
        <v>535</v>
      </c>
      <c r="G56" s="2">
        <v>6</v>
      </c>
    </row>
    <row r="57" spans="1:7" x14ac:dyDescent="0.2">
      <c r="A57" s="2">
        <v>7</v>
      </c>
      <c r="B57" s="9" t="str">
        <f t="shared" si="1"/>
        <v>Zürcher Oberland (MS)</v>
      </c>
      <c r="C57" s="2" t="s">
        <v>536</v>
      </c>
      <c r="D57" s="2" t="s">
        <v>536</v>
      </c>
      <c r="E57" s="2" t="s">
        <v>536</v>
      </c>
      <c r="F57" s="2" t="s">
        <v>536</v>
      </c>
      <c r="G57" s="2">
        <v>7</v>
      </c>
    </row>
    <row r="58" spans="1:7" x14ac:dyDescent="0.2">
      <c r="A58" s="2">
        <v>8</v>
      </c>
      <c r="B58" s="9" t="str">
        <f t="shared" si="1"/>
        <v>Winterthur (MS)</v>
      </c>
      <c r="C58" s="2" t="s">
        <v>537</v>
      </c>
      <c r="D58" s="2" t="s">
        <v>537</v>
      </c>
      <c r="E58" s="2" t="s">
        <v>537</v>
      </c>
      <c r="F58" s="2" t="s">
        <v>537</v>
      </c>
      <c r="G58" s="2">
        <v>8</v>
      </c>
    </row>
    <row r="59" spans="1:7" x14ac:dyDescent="0.2">
      <c r="A59" s="2">
        <v>9</v>
      </c>
      <c r="B59" s="9" t="str">
        <f t="shared" si="1"/>
        <v>Weinland (MS)</v>
      </c>
      <c r="C59" s="2" t="s">
        <v>538</v>
      </c>
      <c r="D59" s="2" t="s">
        <v>538</v>
      </c>
      <c r="E59" s="2" t="s">
        <v>538</v>
      </c>
      <c r="F59" s="2" t="s">
        <v>538</v>
      </c>
      <c r="G59" s="2">
        <v>9</v>
      </c>
    </row>
    <row r="60" spans="1:7" x14ac:dyDescent="0.2">
      <c r="A60" s="2">
        <v>10</v>
      </c>
      <c r="B60" s="9" t="str">
        <f t="shared" si="1"/>
        <v>Zürcher Unterland (MS)</v>
      </c>
      <c r="C60" s="2" t="s">
        <v>539</v>
      </c>
      <c r="D60" s="2" t="s">
        <v>539</v>
      </c>
      <c r="E60" s="2" t="s">
        <v>539</v>
      </c>
      <c r="F60" s="2" t="s">
        <v>539</v>
      </c>
      <c r="G60" s="2">
        <v>10</v>
      </c>
    </row>
    <row r="61" spans="1:7" x14ac:dyDescent="0.2">
      <c r="A61" s="2">
        <v>11</v>
      </c>
      <c r="B61" s="9" t="str">
        <f t="shared" si="1"/>
        <v>Bern (MS)</v>
      </c>
      <c r="C61" s="2" t="s">
        <v>540</v>
      </c>
      <c r="D61" s="2" t="s">
        <v>540</v>
      </c>
      <c r="E61" s="2" t="s">
        <v>540</v>
      </c>
      <c r="F61" s="2" t="s">
        <v>540</v>
      </c>
      <c r="G61" s="2">
        <v>11</v>
      </c>
    </row>
    <row r="62" spans="1:7" x14ac:dyDescent="0.2">
      <c r="A62" s="2">
        <v>12</v>
      </c>
      <c r="B62" s="9" t="str">
        <f t="shared" si="1"/>
        <v>Erlach/Seeland (MS)</v>
      </c>
      <c r="C62" s="2" t="s">
        <v>541</v>
      </c>
      <c r="D62" s="2" t="s">
        <v>541</v>
      </c>
      <c r="E62" s="2" t="s">
        <v>541</v>
      </c>
      <c r="F62" s="2" t="s">
        <v>541</v>
      </c>
      <c r="G62" s="2">
        <v>12</v>
      </c>
    </row>
    <row r="63" spans="1:7" x14ac:dyDescent="0.2">
      <c r="A63" s="2">
        <v>13</v>
      </c>
      <c r="B63" s="9" t="str">
        <f t="shared" si="1"/>
        <v>Biel/Seeland (MS)</v>
      </c>
      <c r="C63" s="2" t="s">
        <v>542</v>
      </c>
      <c r="D63" s="2" t="s">
        <v>542</v>
      </c>
      <c r="E63" s="2" t="s">
        <v>542</v>
      </c>
      <c r="F63" s="2" t="s">
        <v>542</v>
      </c>
      <c r="G63" s="2">
        <v>13</v>
      </c>
    </row>
    <row r="64" spans="1:7" x14ac:dyDescent="0.2">
      <c r="A64" s="2">
        <v>14</v>
      </c>
      <c r="B64" s="9" t="str">
        <f t="shared" si="1"/>
        <v>Jura bernois (MS)</v>
      </c>
      <c r="C64" s="2" t="s">
        <v>543</v>
      </c>
      <c r="D64" s="2" t="s">
        <v>543</v>
      </c>
      <c r="E64" s="2" t="s">
        <v>543</v>
      </c>
      <c r="F64" s="2" t="s">
        <v>543</v>
      </c>
      <c r="G64" s="2">
        <v>14</v>
      </c>
    </row>
    <row r="65" spans="1:7" x14ac:dyDescent="0.2">
      <c r="A65" s="2">
        <v>15</v>
      </c>
      <c r="B65" s="9" t="str">
        <f t="shared" si="1"/>
        <v>Oberaargau (MS)</v>
      </c>
      <c r="C65" s="2" t="s">
        <v>544</v>
      </c>
      <c r="D65" s="2" t="s">
        <v>544</v>
      </c>
      <c r="E65" s="2" t="s">
        <v>544</v>
      </c>
      <c r="F65" s="2" t="s">
        <v>544</v>
      </c>
      <c r="G65" s="2">
        <v>15</v>
      </c>
    </row>
    <row r="66" spans="1:7" x14ac:dyDescent="0.2">
      <c r="A66" s="2">
        <v>16</v>
      </c>
      <c r="B66" s="9" t="str">
        <f t="shared" si="1"/>
        <v>Burgdorf (MS)</v>
      </c>
      <c r="C66" s="2" t="s">
        <v>545</v>
      </c>
      <c r="D66" s="2" t="s">
        <v>545</v>
      </c>
      <c r="E66" s="2" t="s">
        <v>545</v>
      </c>
      <c r="F66" s="2" t="s">
        <v>545</v>
      </c>
      <c r="G66" s="2">
        <v>16</v>
      </c>
    </row>
    <row r="67" spans="1:7" x14ac:dyDescent="0.2">
      <c r="A67" s="2">
        <v>17</v>
      </c>
      <c r="B67" s="9" t="str">
        <f t="shared" si="1"/>
        <v>Oberes Emmental (MS)</v>
      </c>
      <c r="C67" s="2" t="s">
        <v>546</v>
      </c>
      <c r="D67" s="2" t="s">
        <v>546</v>
      </c>
      <c r="E67" s="2" t="s">
        <v>546</v>
      </c>
      <c r="F67" s="2" t="s">
        <v>546</v>
      </c>
      <c r="G67" s="2">
        <v>17</v>
      </c>
    </row>
    <row r="68" spans="1:7" x14ac:dyDescent="0.2">
      <c r="A68" s="2">
        <v>18</v>
      </c>
      <c r="B68" s="9" t="str">
        <f t="shared" si="1"/>
        <v>Aaretal (MS)</v>
      </c>
      <c r="C68" s="2" t="s">
        <v>547</v>
      </c>
      <c r="D68" s="2" t="s">
        <v>547</v>
      </c>
      <c r="E68" s="2" t="s">
        <v>547</v>
      </c>
      <c r="F68" s="2" t="s">
        <v>547</v>
      </c>
      <c r="G68" s="2">
        <v>18</v>
      </c>
    </row>
    <row r="69" spans="1:7" x14ac:dyDescent="0.2">
      <c r="A69" s="2">
        <v>19</v>
      </c>
      <c r="B69" s="9" t="str">
        <f t="shared" si="1"/>
        <v>Schwarzwasser (MS)</v>
      </c>
      <c r="C69" s="2" t="s">
        <v>548</v>
      </c>
      <c r="D69" s="2" t="s">
        <v>548</v>
      </c>
      <c r="E69" s="2" t="s">
        <v>548</v>
      </c>
      <c r="F69" s="2" t="s">
        <v>548</v>
      </c>
      <c r="G69" s="2">
        <v>19</v>
      </c>
    </row>
    <row r="70" spans="1:7" x14ac:dyDescent="0.2">
      <c r="A70" s="2">
        <v>20</v>
      </c>
      <c r="B70" s="9" t="str">
        <f t="shared" si="1"/>
        <v>Thun/Innertport (MS)</v>
      </c>
      <c r="C70" s="2" t="s">
        <v>549</v>
      </c>
      <c r="D70" s="2" t="s">
        <v>549</v>
      </c>
      <c r="E70" s="2" t="s">
        <v>549</v>
      </c>
      <c r="F70" s="2" t="s">
        <v>549</v>
      </c>
      <c r="G70" s="2">
        <v>20</v>
      </c>
    </row>
    <row r="71" spans="1:7" x14ac:dyDescent="0.2">
      <c r="A71" s="2">
        <v>21</v>
      </c>
      <c r="B71" s="9" t="str">
        <f t="shared" si="1"/>
        <v>Saanen/Ob.Simmental (MS)</v>
      </c>
      <c r="C71" s="2" t="s">
        <v>550</v>
      </c>
      <c r="D71" s="2" t="s">
        <v>550</v>
      </c>
      <c r="E71" s="2" t="s">
        <v>550</v>
      </c>
      <c r="F71" s="2" t="s">
        <v>550</v>
      </c>
      <c r="G71" s="2">
        <v>21</v>
      </c>
    </row>
    <row r="72" spans="1:7" x14ac:dyDescent="0.2">
      <c r="A72" s="2">
        <v>22</v>
      </c>
      <c r="B72" s="9" t="str">
        <f t="shared" si="1"/>
        <v>Kandertal (MS)</v>
      </c>
      <c r="C72" s="2" t="s">
        <v>551</v>
      </c>
      <c r="D72" s="2" t="s">
        <v>551</v>
      </c>
      <c r="E72" s="2" t="s">
        <v>551</v>
      </c>
      <c r="F72" s="2" t="s">
        <v>551</v>
      </c>
      <c r="G72" s="2">
        <v>22</v>
      </c>
    </row>
    <row r="73" spans="1:7" x14ac:dyDescent="0.2">
      <c r="A73" s="2">
        <v>23</v>
      </c>
      <c r="B73" s="9" t="str">
        <f t="shared" si="1"/>
        <v>Oberland-Ost (MS)</v>
      </c>
      <c r="C73" s="2" t="s">
        <v>552</v>
      </c>
      <c r="D73" s="2" t="s">
        <v>552</v>
      </c>
      <c r="E73" s="2" t="s">
        <v>552</v>
      </c>
      <c r="F73" s="2" t="s">
        <v>552</v>
      </c>
      <c r="G73" s="2">
        <v>23</v>
      </c>
    </row>
    <row r="74" spans="1:7" x14ac:dyDescent="0.2">
      <c r="A74" s="2">
        <v>24</v>
      </c>
      <c r="B74" s="9" t="str">
        <f t="shared" si="1"/>
        <v>Grenchen (MS)</v>
      </c>
      <c r="C74" s="2" t="s">
        <v>553</v>
      </c>
      <c r="D74" s="2" t="s">
        <v>553</v>
      </c>
      <c r="E74" s="2" t="s">
        <v>553</v>
      </c>
      <c r="F74" s="2" t="s">
        <v>553</v>
      </c>
      <c r="G74" s="2">
        <v>24</v>
      </c>
    </row>
    <row r="75" spans="1:7" x14ac:dyDescent="0.2">
      <c r="A75" s="2">
        <v>25</v>
      </c>
      <c r="B75" s="9" t="str">
        <f t="shared" si="1"/>
        <v>Laufental (MS)</v>
      </c>
      <c r="C75" s="2" t="s">
        <v>554</v>
      </c>
      <c r="D75" s="2" t="s">
        <v>554</v>
      </c>
      <c r="E75" s="2" t="s">
        <v>554</v>
      </c>
      <c r="F75" s="2" t="s">
        <v>554</v>
      </c>
      <c r="G75" s="2">
        <v>25</v>
      </c>
    </row>
    <row r="76" spans="1:7" x14ac:dyDescent="0.2">
      <c r="A76" s="2">
        <v>26</v>
      </c>
      <c r="B76" s="9" t="str">
        <f t="shared" si="1"/>
        <v>Luzern (MS)</v>
      </c>
      <c r="C76" s="2" t="s">
        <v>555</v>
      </c>
      <c r="D76" s="2" t="s">
        <v>555</v>
      </c>
      <c r="E76" s="2" t="s">
        <v>555</v>
      </c>
      <c r="F76" s="2" t="s">
        <v>555</v>
      </c>
      <c r="G76" s="2">
        <v>26</v>
      </c>
    </row>
    <row r="77" spans="1:7" x14ac:dyDescent="0.2">
      <c r="A77" s="2">
        <v>27</v>
      </c>
      <c r="B77" s="9" t="str">
        <f t="shared" si="1"/>
        <v>Sursee/Seetal (MS)</v>
      </c>
      <c r="C77" s="2" t="s">
        <v>556</v>
      </c>
      <c r="D77" s="2" t="s">
        <v>556</v>
      </c>
      <c r="E77" s="2" t="s">
        <v>556</v>
      </c>
      <c r="F77" s="2" t="s">
        <v>556</v>
      </c>
      <c r="G77" s="2">
        <v>27</v>
      </c>
    </row>
    <row r="78" spans="1:7" x14ac:dyDescent="0.2">
      <c r="A78" s="2">
        <v>28</v>
      </c>
      <c r="B78" s="9" t="str">
        <f t="shared" si="1"/>
        <v>Willisau (MS)</v>
      </c>
      <c r="C78" s="2" t="s">
        <v>557</v>
      </c>
      <c r="D78" s="2" t="s">
        <v>557</v>
      </c>
      <c r="E78" s="2" t="s">
        <v>557</v>
      </c>
      <c r="F78" s="2" t="s">
        <v>557</v>
      </c>
      <c r="G78" s="2">
        <v>28</v>
      </c>
    </row>
    <row r="79" spans="1:7" x14ac:dyDescent="0.2">
      <c r="A79" s="2">
        <v>29</v>
      </c>
      <c r="B79" s="9" t="str">
        <f t="shared" si="1"/>
        <v>Entlebuch (MS)</v>
      </c>
      <c r="C79" s="2" t="s">
        <v>558</v>
      </c>
      <c r="D79" s="2" t="s">
        <v>558</v>
      </c>
      <c r="E79" s="2" t="s">
        <v>558</v>
      </c>
      <c r="F79" s="2" t="s">
        <v>558</v>
      </c>
      <c r="G79" s="2">
        <v>29</v>
      </c>
    </row>
    <row r="80" spans="1:7" x14ac:dyDescent="0.2">
      <c r="A80" s="2">
        <v>30</v>
      </c>
      <c r="B80" s="9" t="str">
        <f t="shared" si="1"/>
        <v>Uri (MS)</v>
      </c>
      <c r="C80" s="2" t="s">
        <v>559</v>
      </c>
      <c r="D80" s="2" t="s">
        <v>559</v>
      </c>
      <c r="E80" s="2" t="s">
        <v>559</v>
      </c>
      <c r="F80" s="2" t="s">
        <v>559</v>
      </c>
      <c r="G80" s="2">
        <v>30</v>
      </c>
    </row>
    <row r="81" spans="1:7" x14ac:dyDescent="0.2">
      <c r="A81" s="2">
        <v>31</v>
      </c>
      <c r="B81" s="9" t="str">
        <f t="shared" si="1"/>
        <v>Innerschwyz (MS)</v>
      </c>
      <c r="C81" s="2" t="s">
        <v>560</v>
      </c>
      <c r="D81" s="2" t="s">
        <v>560</v>
      </c>
      <c r="E81" s="2" t="s">
        <v>560</v>
      </c>
      <c r="F81" s="2" t="s">
        <v>560</v>
      </c>
      <c r="G81" s="2">
        <v>31</v>
      </c>
    </row>
    <row r="82" spans="1:7" x14ac:dyDescent="0.2">
      <c r="A82" s="2">
        <v>32</v>
      </c>
      <c r="B82" s="9" t="str">
        <f t="shared" si="1"/>
        <v>Einsiedeln (MS)</v>
      </c>
      <c r="C82" s="2" t="s">
        <v>561</v>
      </c>
      <c r="D82" s="2" t="s">
        <v>561</v>
      </c>
      <c r="E82" s="2" t="s">
        <v>561</v>
      </c>
      <c r="F82" s="2" t="s">
        <v>561</v>
      </c>
      <c r="G82" s="2">
        <v>32</v>
      </c>
    </row>
    <row r="83" spans="1:7" x14ac:dyDescent="0.2">
      <c r="A83" s="2">
        <v>33</v>
      </c>
      <c r="B83" s="9" t="str">
        <f t="shared" si="1"/>
        <v>March (MS)</v>
      </c>
      <c r="C83" s="2" t="s">
        <v>562</v>
      </c>
      <c r="D83" s="2" t="s">
        <v>562</v>
      </c>
      <c r="E83" s="2" t="s">
        <v>562</v>
      </c>
      <c r="F83" s="2" t="s">
        <v>562</v>
      </c>
      <c r="G83" s="2">
        <v>33</v>
      </c>
    </row>
    <row r="84" spans="1:7" x14ac:dyDescent="0.2">
      <c r="A84" s="2">
        <v>34</v>
      </c>
      <c r="B84" s="9" t="str">
        <f t="shared" si="1"/>
        <v>Sarneraatal (MS)</v>
      </c>
      <c r="C84" s="2" t="s">
        <v>563</v>
      </c>
      <c r="D84" s="2" t="s">
        <v>563</v>
      </c>
      <c r="E84" s="2" t="s">
        <v>563</v>
      </c>
      <c r="F84" s="2" t="s">
        <v>563</v>
      </c>
      <c r="G84" s="2">
        <v>34</v>
      </c>
    </row>
    <row r="85" spans="1:7" x14ac:dyDescent="0.2">
      <c r="A85" s="2">
        <v>35</v>
      </c>
      <c r="B85" s="9" t="str">
        <f t="shared" si="1"/>
        <v>Nidwalden/Engelberg (MS)</v>
      </c>
      <c r="C85" s="2" t="s">
        <v>564</v>
      </c>
      <c r="D85" s="2" t="s">
        <v>564</v>
      </c>
      <c r="E85" s="2" t="s">
        <v>564</v>
      </c>
      <c r="F85" s="2" t="s">
        <v>564</v>
      </c>
      <c r="G85" s="2">
        <v>35</v>
      </c>
    </row>
    <row r="86" spans="1:7" x14ac:dyDescent="0.2">
      <c r="A86" s="2">
        <v>36</v>
      </c>
      <c r="B86" s="9" t="str">
        <f t="shared" si="1"/>
        <v>Glarn. Mittel/Unterl. (MS)</v>
      </c>
      <c r="C86" s="2" t="s">
        <v>565</v>
      </c>
      <c r="D86" s="2" t="s">
        <v>565</v>
      </c>
      <c r="E86" s="2" t="s">
        <v>565</v>
      </c>
      <c r="F86" s="2" t="s">
        <v>565</v>
      </c>
      <c r="G86" s="2">
        <v>36</v>
      </c>
    </row>
    <row r="87" spans="1:7" x14ac:dyDescent="0.2">
      <c r="A87" s="2">
        <v>37</v>
      </c>
      <c r="B87" s="9" t="str">
        <f t="shared" si="1"/>
        <v>Glarner Hinterland (MS)</v>
      </c>
      <c r="C87" s="2" t="s">
        <v>566</v>
      </c>
      <c r="D87" s="2" t="s">
        <v>566</v>
      </c>
      <c r="E87" s="2" t="s">
        <v>566</v>
      </c>
      <c r="F87" s="2" t="s">
        <v>566</v>
      </c>
      <c r="G87" s="2">
        <v>37</v>
      </c>
    </row>
    <row r="88" spans="1:7" x14ac:dyDescent="0.2">
      <c r="A88" s="2">
        <v>38</v>
      </c>
      <c r="B88" s="9" t="str">
        <f t="shared" si="1"/>
        <v>Zug (MS)</v>
      </c>
      <c r="C88" s="2" t="s">
        <v>567</v>
      </c>
      <c r="D88" s="2" t="s">
        <v>567</v>
      </c>
      <c r="E88" s="2" t="s">
        <v>567</v>
      </c>
      <c r="F88" s="2" t="s">
        <v>567</v>
      </c>
      <c r="G88" s="2">
        <v>38</v>
      </c>
    </row>
    <row r="89" spans="1:7" x14ac:dyDescent="0.2">
      <c r="A89" s="2">
        <v>39</v>
      </c>
      <c r="B89" s="9" t="str">
        <f t="shared" si="1"/>
        <v>La Sarine (MS)</v>
      </c>
      <c r="C89" s="2" t="s">
        <v>568</v>
      </c>
      <c r="D89" s="2" t="s">
        <v>568</v>
      </c>
      <c r="E89" s="2" t="s">
        <v>568</v>
      </c>
      <c r="F89" s="2" t="s">
        <v>568</v>
      </c>
      <c r="G89" s="2">
        <v>39</v>
      </c>
    </row>
    <row r="90" spans="1:7" x14ac:dyDescent="0.2">
      <c r="A90" s="2">
        <v>40</v>
      </c>
      <c r="B90" s="9" t="str">
        <f t="shared" si="1"/>
        <v>La Gruyère (MS)</v>
      </c>
      <c r="C90" s="2" t="s">
        <v>569</v>
      </c>
      <c r="D90" s="2" t="s">
        <v>569</v>
      </c>
      <c r="E90" s="2" t="s">
        <v>569</v>
      </c>
      <c r="F90" s="2" t="s">
        <v>569</v>
      </c>
      <c r="G90" s="2">
        <v>40</v>
      </c>
    </row>
    <row r="91" spans="1:7" x14ac:dyDescent="0.2">
      <c r="A91" s="2">
        <v>41</v>
      </c>
      <c r="B91" s="9" t="str">
        <f t="shared" si="1"/>
        <v>Sense (MS)</v>
      </c>
      <c r="C91" s="2" t="s">
        <v>570</v>
      </c>
      <c r="D91" s="2" t="s">
        <v>570</v>
      </c>
      <c r="E91" s="2" t="s">
        <v>570</v>
      </c>
      <c r="F91" s="2" t="s">
        <v>570</v>
      </c>
      <c r="G91" s="2">
        <v>41</v>
      </c>
    </row>
    <row r="92" spans="1:7" x14ac:dyDescent="0.2">
      <c r="A92" s="2">
        <v>42</v>
      </c>
      <c r="B92" s="9" t="str">
        <f t="shared" si="1"/>
        <v>Murten (MS)</v>
      </c>
      <c r="C92" s="2" t="s">
        <v>571</v>
      </c>
      <c r="D92" s="2" t="s">
        <v>571</v>
      </c>
      <c r="E92" s="2" t="s">
        <v>571</v>
      </c>
      <c r="F92" s="2" t="s">
        <v>571</v>
      </c>
      <c r="G92" s="2">
        <v>42</v>
      </c>
    </row>
    <row r="93" spans="1:7" x14ac:dyDescent="0.2">
      <c r="A93" s="2">
        <v>43</v>
      </c>
      <c r="B93" s="9" t="str">
        <f t="shared" si="1"/>
        <v>Glâne/Veveyse (MS)</v>
      </c>
      <c r="C93" s="2" t="s">
        <v>572</v>
      </c>
      <c r="D93" s="2" t="s">
        <v>572</v>
      </c>
      <c r="E93" s="2" t="s">
        <v>572</v>
      </c>
      <c r="F93" s="2" t="s">
        <v>572</v>
      </c>
      <c r="G93" s="2">
        <v>43</v>
      </c>
    </row>
    <row r="94" spans="1:7" x14ac:dyDescent="0.2">
      <c r="A94" s="2">
        <v>44</v>
      </c>
      <c r="B94" s="9" t="str">
        <f t="shared" si="1"/>
        <v>Olten/Gösgen/Gäu (MS)</v>
      </c>
      <c r="C94" s="2" t="s">
        <v>573</v>
      </c>
      <c r="D94" s="2" t="s">
        <v>573</v>
      </c>
      <c r="E94" s="2" t="s">
        <v>573</v>
      </c>
      <c r="F94" s="2" t="s">
        <v>573</v>
      </c>
      <c r="G94" s="2">
        <v>44</v>
      </c>
    </row>
    <row r="95" spans="1:7" x14ac:dyDescent="0.2">
      <c r="A95" s="2">
        <v>45</v>
      </c>
      <c r="B95" s="9" t="str">
        <f t="shared" si="1"/>
        <v>Thal (MS)</v>
      </c>
      <c r="C95" s="2" t="s">
        <v>574</v>
      </c>
      <c r="D95" s="2" t="s">
        <v>574</v>
      </c>
      <c r="E95" s="2" t="s">
        <v>574</v>
      </c>
      <c r="F95" s="2" t="s">
        <v>574</v>
      </c>
      <c r="G95" s="2">
        <v>45</v>
      </c>
    </row>
    <row r="96" spans="1:7" x14ac:dyDescent="0.2">
      <c r="A96" s="2">
        <v>46</v>
      </c>
      <c r="B96" s="9" t="str">
        <f t="shared" si="1"/>
        <v>Solothurn (MS)</v>
      </c>
      <c r="C96" s="2" t="s">
        <v>575</v>
      </c>
      <c r="D96" s="2" t="s">
        <v>575</v>
      </c>
      <c r="E96" s="2" t="s">
        <v>575</v>
      </c>
      <c r="F96" s="2" t="s">
        <v>575</v>
      </c>
      <c r="G96" s="2">
        <v>46</v>
      </c>
    </row>
    <row r="97" spans="1:7" x14ac:dyDescent="0.2">
      <c r="A97" s="2">
        <v>47</v>
      </c>
      <c r="B97" s="9" t="str">
        <f t="shared" si="1"/>
        <v>Basel-Stadt (MS)</v>
      </c>
      <c r="C97" s="2" t="s">
        <v>576</v>
      </c>
      <c r="D97" s="2" t="s">
        <v>576</v>
      </c>
      <c r="E97" s="2" t="s">
        <v>576</v>
      </c>
      <c r="F97" s="2" t="s">
        <v>576</v>
      </c>
      <c r="G97" s="2">
        <v>47</v>
      </c>
    </row>
    <row r="98" spans="1:7" x14ac:dyDescent="0.2">
      <c r="A98" s="2">
        <v>48</v>
      </c>
      <c r="B98" s="9" t="str">
        <f t="shared" si="1"/>
        <v>Unteres Baselbiet (MS)</v>
      </c>
      <c r="C98" s="2" t="s">
        <v>577</v>
      </c>
      <c r="D98" s="2" t="s">
        <v>577</v>
      </c>
      <c r="E98" s="2" t="s">
        <v>577</v>
      </c>
      <c r="F98" s="2" t="s">
        <v>577</v>
      </c>
      <c r="G98" s="2">
        <v>48</v>
      </c>
    </row>
    <row r="99" spans="1:7" x14ac:dyDescent="0.2">
      <c r="A99" s="2">
        <v>49</v>
      </c>
      <c r="B99" s="9" t="str">
        <f t="shared" si="1"/>
        <v>Oberes Baselbiet (MS)</v>
      </c>
      <c r="C99" s="2" t="s">
        <v>578</v>
      </c>
      <c r="D99" s="2" t="s">
        <v>578</v>
      </c>
      <c r="E99" s="2" t="s">
        <v>578</v>
      </c>
      <c r="F99" s="2" t="s">
        <v>578</v>
      </c>
      <c r="G99" s="2">
        <v>49</v>
      </c>
    </row>
    <row r="100" spans="1:7" x14ac:dyDescent="0.2">
      <c r="A100" s="2">
        <v>50</v>
      </c>
      <c r="B100" s="9" t="str">
        <f t="shared" si="1"/>
        <v>Schaffhausen (MS)</v>
      </c>
      <c r="C100" s="2" t="s">
        <v>579</v>
      </c>
      <c r="D100" s="2" t="s">
        <v>579</v>
      </c>
      <c r="E100" s="2" t="s">
        <v>579</v>
      </c>
      <c r="F100" s="2" t="s">
        <v>579</v>
      </c>
      <c r="G100" s="2">
        <v>50</v>
      </c>
    </row>
    <row r="101" spans="1:7" x14ac:dyDescent="0.2">
      <c r="A101" s="2">
        <v>51</v>
      </c>
      <c r="B101" s="9" t="str">
        <f t="shared" si="1"/>
        <v>Appenzell A.Rh. (MS)</v>
      </c>
      <c r="C101" s="2" t="s">
        <v>580</v>
      </c>
      <c r="D101" s="2" t="s">
        <v>580</v>
      </c>
      <c r="E101" s="2" t="s">
        <v>580</v>
      </c>
      <c r="F101" s="2" t="s">
        <v>580</v>
      </c>
      <c r="G101" s="2">
        <v>51</v>
      </c>
    </row>
    <row r="102" spans="1:7" x14ac:dyDescent="0.2">
      <c r="A102" s="2">
        <v>52</v>
      </c>
      <c r="B102" s="9" t="str">
        <f t="shared" si="1"/>
        <v>Appenzell I.Rh. (MS)</v>
      </c>
      <c r="C102" s="2" t="s">
        <v>581</v>
      </c>
      <c r="D102" s="2" t="s">
        <v>581</v>
      </c>
      <c r="E102" s="2" t="s">
        <v>581</v>
      </c>
      <c r="F102" s="2" t="s">
        <v>581</v>
      </c>
      <c r="G102" s="2">
        <v>52</v>
      </c>
    </row>
    <row r="103" spans="1:7" x14ac:dyDescent="0.2">
      <c r="A103" s="2">
        <v>53</v>
      </c>
      <c r="B103" s="9" t="str">
        <f t="shared" si="1"/>
        <v>St.Gallen/Rorschach (MS)</v>
      </c>
      <c r="C103" s="2" t="s">
        <v>582</v>
      </c>
      <c r="D103" s="2" t="s">
        <v>582</v>
      </c>
      <c r="E103" s="2" t="s">
        <v>582</v>
      </c>
      <c r="F103" s="2" t="s">
        <v>582</v>
      </c>
      <c r="G103" s="2">
        <v>53</v>
      </c>
    </row>
    <row r="104" spans="1:7" x14ac:dyDescent="0.2">
      <c r="A104" s="2">
        <v>54</v>
      </c>
      <c r="B104" s="9" t="str">
        <f t="shared" si="1"/>
        <v>Rheintal SG (MS)</v>
      </c>
      <c r="C104" s="2" t="s">
        <v>583</v>
      </c>
      <c r="D104" s="2" t="s">
        <v>583</v>
      </c>
      <c r="E104" s="2" t="s">
        <v>583</v>
      </c>
      <c r="F104" s="2" t="s">
        <v>583</v>
      </c>
      <c r="G104" s="2">
        <v>54</v>
      </c>
    </row>
    <row r="105" spans="1:7" x14ac:dyDescent="0.2">
      <c r="A105" s="2">
        <v>55</v>
      </c>
      <c r="B105" s="9" t="str">
        <f t="shared" si="1"/>
        <v>Werdenberg (MS)</v>
      </c>
      <c r="C105" s="2" t="s">
        <v>584</v>
      </c>
      <c r="D105" s="2" t="s">
        <v>584</v>
      </c>
      <c r="E105" s="2" t="s">
        <v>584</v>
      </c>
      <c r="F105" s="2" t="s">
        <v>584</v>
      </c>
      <c r="G105" s="2">
        <v>55</v>
      </c>
    </row>
    <row r="106" spans="1:7" x14ac:dyDescent="0.2">
      <c r="A106" s="2">
        <v>56</v>
      </c>
      <c r="B106" s="9" t="str">
        <f t="shared" si="1"/>
        <v>Sarganserland (MS)</v>
      </c>
      <c r="C106" s="2" t="s">
        <v>585</v>
      </c>
      <c r="D106" s="2" t="s">
        <v>585</v>
      </c>
      <c r="E106" s="2" t="s">
        <v>585</v>
      </c>
      <c r="F106" s="2" t="s">
        <v>585</v>
      </c>
      <c r="G106" s="2">
        <v>56</v>
      </c>
    </row>
    <row r="107" spans="1:7" x14ac:dyDescent="0.2">
      <c r="A107" s="2">
        <v>57</v>
      </c>
      <c r="B107" s="9" t="str">
        <f t="shared" si="1"/>
        <v>Linthgebiet (MS)</v>
      </c>
      <c r="C107" s="2" t="s">
        <v>586</v>
      </c>
      <c r="D107" s="2" t="s">
        <v>586</v>
      </c>
      <c r="E107" s="2" t="s">
        <v>586</v>
      </c>
      <c r="F107" s="2" t="s">
        <v>586</v>
      </c>
      <c r="G107" s="2">
        <v>57</v>
      </c>
    </row>
    <row r="108" spans="1:7" x14ac:dyDescent="0.2">
      <c r="A108" s="2">
        <v>58</v>
      </c>
      <c r="B108" s="9" t="str">
        <f t="shared" si="1"/>
        <v>Toggenburg (MS)</v>
      </c>
      <c r="C108" s="2" t="s">
        <v>587</v>
      </c>
      <c r="D108" s="2" t="s">
        <v>587</v>
      </c>
      <c r="E108" s="2" t="s">
        <v>587</v>
      </c>
      <c r="F108" s="2" t="s">
        <v>587</v>
      </c>
      <c r="G108" s="2">
        <v>58</v>
      </c>
    </row>
    <row r="109" spans="1:7" x14ac:dyDescent="0.2">
      <c r="A109" s="2">
        <v>59</v>
      </c>
      <c r="B109" s="9" t="str">
        <f t="shared" si="1"/>
        <v>Wil (MS)</v>
      </c>
      <c r="C109" s="2" t="s">
        <v>588</v>
      </c>
      <c r="D109" s="2" t="s">
        <v>588</v>
      </c>
      <c r="E109" s="2" t="s">
        <v>588</v>
      </c>
      <c r="F109" s="2" t="s">
        <v>588</v>
      </c>
      <c r="G109" s="2">
        <v>59</v>
      </c>
    </row>
    <row r="110" spans="1:7" x14ac:dyDescent="0.2">
      <c r="A110" s="2">
        <v>60</v>
      </c>
      <c r="B110" s="9" t="str">
        <f t="shared" si="1"/>
        <v>Bündn. Rheintal (MS)</v>
      </c>
      <c r="C110" s="2" t="s">
        <v>589</v>
      </c>
      <c r="D110" s="2" t="s">
        <v>589</v>
      </c>
      <c r="E110" s="2" t="s">
        <v>589</v>
      </c>
      <c r="F110" s="2" t="s">
        <v>589</v>
      </c>
      <c r="G110" s="2">
        <v>60</v>
      </c>
    </row>
    <row r="111" spans="1:7" x14ac:dyDescent="0.2">
      <c r="A111" s="2">
        <v>61</v>
      </c>
      <c r="B111" s="9" t="str">
        <f t="shared" si="1"/>
        <v>Prättigau (MS)</v>
      </c>
      <c r="C111" s="2" t="s">
        <v>590</v>
      </c>
      <c r="D111" s="2" t="s">
        <v>590</v>
      </c>
      <c r="E111" s="2" t="s">
        <v>590</v>
      </c>
      <c r="F111" s="2" t="s">
        <v>590</v>
      </c>
      <c r="G111" s="2">
        <v>61</v>
      </c>
    </row>
    <row r="112" spans="1:7" x14ac:dyDescent="0.2">
      <c r="A112" s="2">
        <v>62</v>
      </c>
      <c r="B112" s="9" t="str">
        <f t="shared" si="1"/>
        <v>Davos (MS)</v>
      </c>
      <c r="C112" s="2" t="s">
        <v>591</v>
      </c>
      <c r="D112" s="2" t="s">
        <v>591</v>
      </c>
      <c r="E112" s="2" t="s">
        <v>591</v>
      </c>
      <c r="F112" s="2" t="s">
        <v>591</v>
      </c>
      <c r="G112" s="2">
        <v>62</v>
      </c>
    </row>
    <row r="113" spans="1:7" x14ac:dyDescent="0.2">
      <c r="A113" s="2">
        <v>63</v>
      </c>
      <c r="B113" s="9" t="str">
        <f t="shared" si="1"/>
        <v>Schanfigg (MS)</v>
      </c>
      <c r="C113" s="2" t="s">
        <v>592</v>
      </c>
      <c r="D113" s="2" t="s">
        <v>592</v>
      </c>
      <c r="E113" s="2" t="s">
        <v>592</v>
      </c>
      <c r="F113" s="2" t="s">
        <v>592</v>
      </c>
      <c r="G113" s="2">
        <v>63</v>
      </c>
    </row>
    <row r="114" spans="1:7" x14ac:dyDescent="0.2">
      <c r="A114" s="2">
        <v>64</v>
      </c>
      <c r="B114" s="9" t="str">
        <f t="shared" si="1"/>
        <v>Mittelbünden (MS)</v>
      </c>
      <c r="C114" s="2" t="s">
        <v>593</v>
      </c>
      <c r="D114" s="2" t="s">
        <v>593</v>
      </c>
      <c r="E114" s="2" t="s">
        <v>593</v>
      </c>
      <c r="F114" s="2" t="s">
        <v>593</v>
      </c>
      <c r="G114" s="2">
        <v>64</v>
      </c>
    </row>
    <row r="115" spans="1:7" x14ac:dyDescent="0.2">
      <c r="A115" s="2">
        <v>65</v>
      </c>
      <c r="B115" s="9" t="str">
        <f t="shared" si="1"/>
        <v>Domleschg/H'rhein (MS)</v>
      </c>
      <c r="C115" s="2" t="s">
        <v>594</v>
      </c>
      <c r="D115" s="2" t="s">
        <v>594</v>
      </c>
      <c r="E115" s="2" t="s">
        <v>594</v>
      </c>
      <c r="F115" s="2" t="s">
        <v>594</v>
      </c>
      <c r="G115" s="2">
        <v>65</v>
      </c>
    </row>
    <row r="116" spans="1:7" x14ac:dyDescent="0.2">
      <c r="A116" s="2">
        <v>66</v>
      </c>
      <c r="B116" s="9" t="str">
        <f t="shared" ref="B116:B156" si="2">IF(C$28=1,C116,IF(C$28=2,D116,IF(C$28=3,E116,IF(C$28=4,F116,C116))))</f>
        <v>Surselva (MS)</v>
      </c>
      <c r="C116" s="2" t="s">
        <v>595</v>
      </c>
      <c r="D116" s="2" t="s">
        <v>595</v>
      </c>
      <c r="E116" s="2" t="s">
        <v>595</v>
      </c>
      <c r="F116" s="2" t="s">
        <v>595</v>
      </c>
      <c r="G116" s="2">
        <v>66</v>
      </c>
    </row>
    <row r="117" spans="1:7" x14ac:dyDescent="0.2">
      <c r="A117" s="2">
        <v>67</v>
      </c>
      <c r="B117" s="9" t="str">
        <f t="shared" si="2"/>
        <v>Engiadina bassa (MS)</v>
      </c>
      <c r="C117" s="2" t="s">
        <v>596</v>
      </c>
      <c r="D117" s="2" t="s">
        <v>596</v>
      </c>
      <c r="E117" s="2" t="s">
        <v>596</v>
      </c>
      <c r="F117" s="2" t="s">
        <v>596</v>
      </c>
      <c r="G117" s="2">
        <v>67</v>
      </c>
    </row>
    <row r="118" spans="1:7" x14ac:dyDescent="0.2">
      <c r="A118" s="2">
        <v>68</v>
      </c>
      <c r="B118" s="9" t="str">
        <f t="shared" si="2"/>
        <v>Oberengadin (MS)</v>
      </c>
      <c r="C118" s="2" t="s">
        <v>597</v>
      </c>
      <c r="D118" s="2" t="s">
        <v>597</v>
      </c>
      <c r="E118" s="2" t="s">
        <v>597</v>
      </c>
      <c r="F118" s="2" t="s">
        <v>597</v>
      </c>
      <c r="G118" s="2">
        <v>68</v>
      </c>
    </row>
    <row r="119" spans="1:7" x14ac:dyDescent="0.2">
      <c r="A119" s="2">
        <v>69</v>
      </c>
      <c r="B119" s="9" t="str">
        <f t="shared" si="2"/>
        <v>Mesolcina (MS)</v>
      </c>
      <c r="C119" s="2" t="s">
        <v>598</v>
      </c>
      <c r="D119" s="2" t="s">
        <v>598</v>
      </c>
      <c r="E119" s="2" t="s">
        <v>598</v>
      </c>
      <c r="F119" s="2" t="s">
        <v>598</v>
      </c>
      <c r="G119" s="2">
        <v>69</v>
      </c>
    </row>
    <row r="120" spans="1:7" x14ac:dyDescent="0.2">
      <c r="A120" s="2">
        <v>70</v>
      </c>
      <c r="B120" s="9" t="str">
        <f t="shared" si="2"/>
        <v>Aarau (MS)</v>
      </c>
      <c r="C120" s="2" t="s">
        <v>599</v>
      </c>
      <c r="D120" s="2" t="s">
        <v>599</v>
      </c>
      <c r="E120" s="2" t="s">
        <v>599</v>
      </c>
      <c r="F120" s="2" t="s">
        <v>599</v>
      </c>
      <c r="G120" s="2">
        <v>70</v>
      </c>
    </row>
    <row r="121" spans="1:7" x14ac:dyDescent="0.2">
      <c r="A121" s="2">
        <v>71</v>
      </c>
      <c r="B121" s="9" t="str">
        <f t="shared" si="2"/>
        <v>Brugg/Zurzach (MS)</v>
      </c>
      <c r="C121" s="2" t="s">
        <v>600</v>
      </c>
      <c r="D121" s="2" t="s">
        <v>600</v>
      </c>
      <c r="E121" s="2" t="s">
        <v>600</v>
      </c>
      <c r="F121" s="2" t="s">
        <v>600</v>
      </c>
      <c r="G121" s="2">
        <v>71</v>
      </c>
    </row>
    <row r="122" spans="1:7" x14ac:dyDescent="0.2">
      <c r="A122" s="2">
        <v>72</v>
      </c>
      <c r="B122" s="9" t="str">
        <f t="shared" si="2"/>
        <v>Baden (MS)</v>
      </c>
      <c r="C122" s="2" t="s">
        <v>601</v>
      </c>
      <c r="D122" s="2" t="s">
        <v>601</v>
      </c>
      <c r="E122" s="2" t="s">
        <v>601</v>
      </c>
      <c r="F122" s="2" t="s">
        <v>601</v>
      </c>
      <c r="G122" s="2">
        <v>72</v>
      </c>
    </row>
    <row r="123" spans="1:7" x14ac:dyDescent="0.2">
      <c r="A123" s="2">
        <v>73</v>
      </c>
      <c r="B123" s="9" t="str">
        <f t="shared" si="2"/>
        <v>Rohrdorf/Mutsch. (MS)</v>
      </c>
      <c r="C123" s="2" t="s">
        <v>602</v>
      </c>
      <c r="D123" s="2" t="s">
        <v>602</v>
      </c>
      <c r="E123" s="2" t="s">
        <v>602</v>
      </c>
      <c r="F123" s="2" t="s">
        <v>602</v>
      </c>
      <c r="G123" s="2">
        <v>73</v>
      </c>
    </row>
    <row r="124" spans="1:7" x14ac:dyDescent="0.2">
      <c r="A124" s="2">
        <v>74</v>
      </c>
      <c r="B124" s="9" t="str">
        <f t="shared" si="2"/>
        <v>Freiamt (MS)</v>
      </c>
      <c r="C124" s="2" t="s">
        <v>603</v>
      </c>
      <c r="D124" s="2" t="s">
        <v>603</v>
      </c>
      <c r="E124" s="2" t="s">
        <v>603</v>
      </c>
      <c r="F124" s="2" t="s">
        <v>603</v>
      </c>
      <c r="G124" s="2">
        <v>74</v>
      </c>
    </row>
    <row r="125" spans="1:7" x14ac:dyDescent="0.2">
      <c r="A125" s="2">
        <v>75</v>
      </c>
      <c r="B125" s="9" t="str">
        <f t="shared" si="2"/>
        <v>Fricktal (MS)</v>
      </c>
      <c r="C125" s="2" t="s">
        <v>604</v>
      </c>
      <c r="D125" s="2" t="s">
        <v>604</v>
      </c>
      <c r="E125" s="2" t="s">
        <v>604</v>
      </c>
      <c r="F125" s="2" t="s">
        <v>604</v>
      </c>
      <c r="G125" s="2">
        <v>75</v>
      </c>
    </row>
    <row r="126" spans="1:7" x14ac:dyDescent="0.2">
      <c r="A126" s="2">
        <v>76</v>
      </c>
      <c r="B126" s="9" t="str">
        <f t="shared" si="2"/>
        <v>Thurtal (MS)</v>
      </c>
      <c r="C126" s="2" t="s">
        <v>605</v>
      </c>
      <c r="D126" s="2" t="s">
        <v>605</v>
      </c>
      <c r="E126" s="2" t="s">
        <v>605</v>
      </c>
      <c r="F126" s="2" t="s">
        <v>605</v>
      </c>
      <c r="G126" s="2">
        <v>76</v>
      </c>
    </row>
    <row r="127" spans="1:7" x14ac:dyDescent="0.2">
      <c r="A127" s="2">
        <v>77</v>
      </c>
      <c r="B127" s="9" t="str">
        <f t="shared" si="2"/>
        <v>Untersee (MS)</v>
      </c>
      <c r="C127" s="2" t="s">
        <v>702</v>
      </c>
      <c r="D127" s="2" t="s">
        <v>702</v>
      </c>
      <c r="E127" s="2" t="s">
        <v>702</v>
      </c>
      <c r="F127" s="2" t="s">
        <v>702</v>
      </c>
      <c r="G127" s="2">
        <v>77</v>
      </c>
    </row>
    <row r="128" spans="1:7" x14ac:dyDescent="0.2">
      <c r="A128" s="2">
        <v>78</v>
      </c>
      <c r="B128" s="9" t="str">
        <f t="shared" si="2"/>
        <v>Oberthurgau (MS)</v>
      </c>
      <c r="C128" s="2" t="s">
        <v>606</v>
      </c>
      <c r="D128" s="2" t="s">
        <v>606</v>
      </c>
      <c r="E128" s="2" t="s">
        <v>606</v>
      </c>
      <c r="F128" s="2" t="s">
        <v>606</v>
      </c>
      <c r="G128" s="2">
        <v>78</v>
      </c>
    </row>
    <row r="129" spans="1:7" x14ac:dyDescent="0.2">
      <c r="A129" s="2">
        <v>79</v>
      </c>
      <c r="B129" s="9" t="str">
        <f t="shared" si="2"/>
        <v>Tre Valli (MS)</v>
      </c>
      <c r="C129" s="2" t="s">
        <v>607</v>
      </c>
      <c r="D129" s="2" t="s">
        <v>607</v>
      </c>
      <c r="E129" s="2" t="s">
        <v>607</v>
      </c>
      <c r="F129" s="2" t="s">
        <v>607</v>
      </c>
      <c r="G129" s="2">
        <v>79</v>
      </c>
    </row>
    <row r="130" spans="1:7" x14ac:dyDescent="0.2">
      <c r="A130" s="2">
        <v>80</v>
      </c>
      <c r="B130" s="9" t="str">
        <f t="shared" si="2"/>
        <v>Locarno (MS)</v>
      </c>
      <c r="C130" s="2" t="s">
        <v>608</v>
      </c>
      <c r="D130" s="2" t="s">
        <v>608</v>
      </c>
      <c r="E130" s="2" t="s">
        <v>608</v>
      </c>
      <c r="F130" s="2" t="s">
        <v>608</v>
      </c>
      <c r="G130" s="2">
        <v>80</v>
      </c>
    </row>
    <row r="131" spans="1:7" x14ac:dyDescent="0.2">
      <c r="A131" s="2">
        <v>81</v>
      </c>
      <c r="B131" s="9" t="str">
        <f t="shared" si="2"/>
        <v>Bellinzona (MS)</v>
      </c>
      <c r="C131" s="2" t="s">
        <v>609</v>
      </c>
      <c r="D131" s="2" t="s">
        <v>609</v>
      </c>
      <c r="E131" s="2" t="s">
        <v>609</v>
      </c>
      <c r="F131" s="2" t="s">
        <v>609</v>
      </c>
      <c r="G131" s="2">
        <v>81</v>
      </c>
    </row>
    <row r="132" spans="1:7" x14ac:dyDescent="0.2">
      <c r="A132" s="2">
        <v>82</v>
      </c>
      <c r="B132" s="9" t="str">
        <f t="shared" si="2"/>
        <v>Lugano (MS)</v>
      </c>
      <c r="C132" s="2" t="s">
        <v>610</v>
      </c>
      <c r="D132" s="2" t="s">
        <v>610</v>
      </c>
      <c r="E132" s="2" t="s">
        <v>610</v>
      </c>
      <c r="F132" s="2" t="s">
        <v>610</v>
      </c>
      <c r="G132" s="2">
        <v>82</v>
      </c>
    </row>
    <row r="133" spans="1:7" x14ac:dyDescent="0.2">
      <c r="A133" s="2">
        <v>83</v>
      </c>
      <c r="B133" s="9" t="str">
        <f t="shared" si="2"/>
        <v>Mendrisio (MS)</v>
      </c>
      <c r="C133" s="2" t="s">
        <v>611</v>
      </c>
      <c r="D133" s="2" t="s">
        <v>611</v>
      </c>
      <c r="E133" s="2" t="s">
        <v>611</v>
      </c>
      <c r="F133" s="2" t="s">
        <v>611</v>
      </c>
      <c r="G133" s="2">
        <v>83</v>
      </c>
    </row>
    <row r="134" spans="1:7" x14ac:dyDescent="0.2">
      <c r="A134" s="2">
        <v>84</v>
      </c>
      <c r="B134" s="9" t="str">
        <f t="shared" si="2"/>
        <v>Lausanne (MS)</v>
      </c>
      <c r="C134" s="2" t="s">
        <v>612</v>
      </c>
      <c r="D134" s="2" t="s">
        <v>612</v>
      </c>
      <c r="E134" s="2" t="s">
        <v>612</v>
      </c>
      <c r="F134" s="2" t="s">
        <v>612</v>
      </c>
      <c r="G134" s="2">
        <v>84</v>
      </c>
    </row>
    <row r="135" spans="1:7" x14ac:dyDescent="0.2">
      <c r="A135" s="2">
        <v>85</v>
      </c>
      <c r="B135" s="9" t="str">
        <f t="shared" si="2"/>
        <v>Morges/Rolle (MS)</v>
      </c>
      <c r="C135" s="2" t="s">
        <v>613</v>
      </c>
      <c r="D135" s="2" t="s">
        <v>613</v>
      </c>
      <c r="E135" s="2" t="s">
        <v>613</v>
      </c>
      <c r="F135" s="2" t="s">
        <v>613</v>
      </c>
      <c r="G135" s="2">
        <v>85</v>
      </c>
    </row>
    <row r="136" spans="1:7" x14ac:dyDescent="0.2">
      <c r="A136" s="2">
        <v>86</v>
      </c>
      <c r="B136" s="9" t="str">
        <f t="shared" si="2"/>
        <v>Nyon (MS)</v>
      </c>
      <c r="C136" s="2" t="s">
        <v>614</v>
      </c>
      <c r="D136" s="2" t="s">
        <v>614</v>
      </c>
      <c r="E136" s="2" t="s">
        <v>614</v>
      </c>
      <c r="F136" s="2" t="s">
        <v>614</v>
      </c>
      <c r="G136" s="2">
        <v>86</v>
      </c>
    </row>
    <row r="137" spans="1:7" x14ac:dyDescent="0.2">
      <c r="A137" s="2">
        <v>87</v>
      </c>
      <c r="B137" s="9" t="str">
        <f t="shared" si="2"/>
        <v>Vevey/Lavaux (MS)</v>
      </c>
      <c r="C137" s="2" t="s">
        <v>615</v>
      </c>
      <c r="D137" s="2" t="s">
        <v>615</v>
      </c>
      <c r="E137" s="2" t="s">
        <v>615</v>
      </c>
      <c r="F137" s="2" t="s">
        <v>615</v>
      </c>
      <c r="G137" s="2">
        <v>87</v>
      </c>
    </row>
    <row r="138" spans="1:7" x14ac:dyDescent="0.2">
      <c r="A138" s="2">
        <v>88</v>
      </c>
      <c r="B138" s="9" t="str">
        <f t="shared" si="2"/>
        <v>Aigle (MS)</v>
      </c>
      <c r="C138" s="2" t="s">
        <v>616</v>
      </c>
      <c r="D138" s="2" t="s">
        <v>616</v>
      </c>
      <c r="E138" s="2" t="s">
        <v>616</v>
      </c>
      <c r="F138" s="2" t="s">
        <v>616</v>
      </c>
      <c r="G138" s="2">
        <v>88</v>
      </c>
    </row>
    <row r="139" spans="1:7" x14ac:dyDescent="0.2">
      <c r="A139" s="2">
        <v>89</v>
      </c>
      <c r="B139" s="9" t="str">
        <f t="shared" si="2"/>
        <v>Pays d'Enhaut (MS)</v>
      </c>
      <c r="C139" s="2" t="s">
        <v>617</v>
      </c>
      <c r="D139" s="2" t="s">
        <v>617</v>
      </c>
      <c r="E139" s="2" t="s">
        <v>617</v>
      </c>
      <c r="F139" s="2" t="s">
        <v>617</v>
      </c>
      <c r="G139" s="2">
        <v>89</v>
      </c>
    </row>
    <row r="140" spans="1:7" x14ac:dyDescent="0.2">
      <c r="A140" s="2">
        <v>90</v>
      </c>
      <c r="B140" s="9" t="str">
        <f t="shared" si="2"/>
        <v>Gros-de-Vaud (MS)</v>
      </c>
      <c r="C140" s="2" t="s">
        <v>618</v>
      </c>
      <c r="D140" s="2" t="s">
        <v>618</v>
      </c>
      <c r="E140" s="2" t="s">
        <v>618</v>
      </c>
      <c r="F140" s="2" t="s">
        <v>618</v>
      </c>
      <c r="G140" s="2">
        <v>90</v>
      </c>
    </row>
    <row r="141" spans="1:7" x14ac:dyDescent="0.2">
      <c r="A141" s="2">
        <v>91</v>
      </c>
      <c r="B141" s="9" t="str">
        <f t="shared" si="2"/>
        <v>Yverdon (MS)</v>
      </c>
      <c r="C141" s="2" t="s">
        <v>619</v>
      </c>
      <c r="D141" s="2" t="s">
        <v>619</v>
      </c>
      <c r="E141" s="2" t="s">
        <v>619</v>
      </c>
      <c r="F141" s="2" t="s">
        <v>619</v>
      </c>
      <c r="G141" s="2">
        <v>91</v>
      </c>
    </row>
    <row r="142" spans="1:7" x14ac:dyDescent="0.2">
      <c r="A142" s="2">
        <v>92</v>
      </c>
      <c r="B142" s="9" t="str">
        <f t="shared" si="2"/>
        <v>La Vallée (MS)</v>
      </c>
      <c r="C142" s="2" t="s">
        <v>620</v>
      </c>
      <c r="D142" s="2" t="s">
        <v>620</v>
      </c>
      <c r="E142" s="2" t="s">
        <v>620</v>
      </c>
      <c r="F142" s="2" t="s">
        <v>620</v>
      </c>
      <c r="G142" s="2">
        <v>92</v>
      </c>
    </row>
    <row r="143" spans="1:7" x14ac:dyDescent="0.2">
      <c r="A143" s="2">
        <v>93</v>
      </c>
      <c r="B143" s="9" t="str">
        <f t="shared" si="2"/>
        <v>La Broye (MS)</v>
      </c>
      <c r="C143" s="2" t="s">
        <v>621</v>
      </c>
      <c r="D143" s="2" t="s">
        <v>621</v>
      </c>
      <c r="E143" s="2" t="s">
        <v>621</v>
      </c>
      <c r="F143" s="2" t="s">
        <v>621</v>
      </c>
      <c r="G143" s="2">
        <v>93</v>
      </c>
    </row>
    <row r="144" spans="1:7" x14ac:dyDescent="0.2">
      <c r="A144" s="2">
        <v>94</v>
      </c>
      <c r="B144" s="9" t="str">
        <f t="shared" si="2"/>
        <v>Goms (MS)</v>
      </c>
      <c r="C144" s="2" t="s">
        <v>622</v>
      </c>
      <c r="D144" s="2" t="s">
        <v>622</v>
      </c>
      <c r="E144" s="2" t="s">
        <v>622</v>
      </c>
      <c r="F144" s="2" t="s">
        <v>622</v>
      </c>
      <c r="G144" s="2">
        <v>94</v>
      </c>
    </row>
    <row r="145" spans="1:13" x14ac:dyDescent="0.2">
      <c r="A145" s="2">
        <v>95</v>
      </c>
      <c r="B145" s="9" t="str">
        <f t="shared" si="2"/>
        <v>Brig-Oestl.Raron (MS)</v>
      </c>
      <c r="C145" s="2" t="s">
        <v>623</v>
      </c>
      <c r="D145" s="2" t="s">
        <v>623</v>
      </c>
      <c r="E145" s="2" t="s">
        <v>623</v>
      </c>
      <c r="F145" s="2" t="s">
        <v>623</v>
      </c>
      <c r="G145" s="2">
        <v>95</v>
      </c>
    </row>
    <row r="146" spans="1:13" x14ac:dyDescent="0.2">
      <c r="A146" s="2">
        <v>96</v>
      </c>
      <c r="B146" s="9" t="str">
        <f t="shared" si="2"/>
        <v>Visp-Westl.Raron (MS)</v>
      </c>
      <c r="C146" s="2" t="s">
        <v>624</v>
      </c>
      <c r="D146" s="2" t="s">
        <v>624</v>
      </c>
      <c r="E146" s="2" t="s">
        <v>624</v>
      </c>
      <c r="F146" s="2" t="s">
        <v>624</v>
      </c>
      <c r="G146" s="2">
        <v>96</v>
      </c>
    </row>
    <row r="147" spans="1:13" x14ac:dyDescent="0.2">
      <c r="A147" s="2">
        <v>97</v>
      </c>
      <c r="B147" s="9" t="str">
        <f t="shared" si="2"/>
        <v>Leuk (MS)</v>
      </c>
      <c r="C147" s="2" t="s">
        <v>625</v>
      </c>
      <c r="D147" s="2" t="s">
        <v>625</v>
      </c>
      <c r="E147" s="2" t="s">
        <v>625</v>
      </c>
      <c r="F147" s="2" t="s">
        <v>625</v>
      </c>
      <c r="G147" s="2">
        <v>97</v>
      </c>
    </row>
    <row r="148" spans="1:13" x14ac:dyDescent="0.2">
      <c r="A148" s="2">
        <v>98</v>
      </c>
      <c r="B148" s="9" t="str">
        <f t="shared" si="2"/>
        <v>Sierre (MS)</v>
      </c>
      <c r="C148" s="2" t="s">
        <v>626</v>
      </c>
      <c r="D148" s="2" t="s">
        <v>626</v>
      </c>
      <c r="E148" s="2" t="s">
        <v>626</v>
      </c>
      <c r="F148" s="2" t="s">
        <v>626</v>
      </c>
      <c r="G148" s="2">
        <v>98</v>
      </c>
    </row>
    <row r="149" spans="1:13" x14ac:dyDescent="0.2">
      <c r="A149" s="2">
        <v>99</v>
      </c>
      <c r="B149" s="9" t="str">
        <f t="shared" si="2"/>
        <v>Sion (MS)</v>
      </c>
      <c r="C149" s="2" t="s">
        <v>627</v>
      </c>
      <c r="D149" s="2" t="s">
        <v>627</v>
      </c>
      <c r="E149" s="2" t="s">
        <v>627</v>
      </c>
      <c r="F149" s="2" t="s">
        <v>627</v>
      </c>
      <c r="G149" s="2">
        <v>99</v>
      </c>
    </row>
    <row r="150" spans="1:13" x14ac:dyDescent="0.2">
      <c r="A150" s="2">
        <v>100</v>
      </c>
      <c r="B150" s="9" t="str">
        <f t="shared" si="2"/>
        <v>Martigny (MS)</v>
      </c>
      <c r="C150" s="2" t="s">
        <v>628</v>
      </c>
      <c r="D150" s="2" t="s">
        <v>628</v>
      </c>
      <c r="E150" s="2" t="s">
        <v>628</v>
      </c>
      <c r="F150" s="2" t="s">
        <v>628</v>
      </c>
      <c r="G150" s="2">
        <v>100</v>
      </c>
    </row>
    <row r="151" spans="1:13" x14ac:dyDescent="0.2">
      <c r="A151" s="2">
        <v>101</v>
      </c>
      <c r="B151" s="9" t="str">
        <f t="shared" si="2"/>
        <v>Monthey/St-Maurice (MS)</v>
      </c>
      <c r="C151" s="2" t="s">
        <v>629</v>
      </c>
      <c r="D151" s="2" t="s">
        <v>629</v>
      </c>
      <c r="E151" s="2" t="s">
        <v>629</v>
      </c>
      <c r="F151" s="2" t="s">
        <v>629</v>
      </c>
      <c r="G151" s="2">
        <v>101</v>
      </c>
    </row>
    <row r="152" spans="1:13" x14ac:dyDescent="0.2">
      <c r="A152" s="2">
        <v>102</v>
      </c>
      <c r="B152" s="9" t="str">
        <f t="shared" si="2"/>
        <v>Neuchâtel (MS)</v>
      </c>
      <c r="C152" s="2" t="s">
        <v>630</v>
      </c>
      <c r="D152" s="2" t="s">
        <v>630</v>
      </c>
      <c r="E152" s="2" t="s">
        <v>630</v>
      </c>
      <c r="F152" s="2" t="s">
        <v>630</v>
      </c>
      <c r="G152" s="2">
        <v>102</v>
      </c>
    </row>
    <row r="153" spans="1:13" x14ac:dyDescent="0.2">
      <c r="A153" s="2">
        <v>103</v>
      </c>
      <c r="B153" s="9" t="str">
        <f t="shared" si="2"/>
        <v>La Chaux-de-Fonds (MS)</v>
      </c>
      <c r="C153" s="2" t="s">
        <v>631</v>
      </c>
      <c r="D153" s="2" t="s">
        <v>631</v>
      </c>
      <c r="E153" s="2" t="s">
        <v>631</v>
      </c>
      <c r="F153" s="2" t="s">
        <v>631</v>
      </c>
      <c r="G153" s="2">
        <v>103</v>
      </c>
    </row>
    <row r="154" spans="1:13" x14ac:dyDescent="0.2">
      <c r="A154" s="2">
        <v>104</v>
      </c>
      <c r="B154" s="9" t="str">
        <f t="shared" si="2"/>
        <v>Val-de-Travers (MS)</v>
      </c>
      <c r="C154" s="2" t="s">
        <v>632</v>
      </c>
      <c r="D154" s="2" t="s">
        <v>632</v>
      </c>
      <c r="E154" s="2" t="s">
        <v>632</v>
      </c>
      <c r="F154" s="2" t="s">
        <v>632</v>
      </c>
      <c r="G154" s="2">
        <v>104</v>
      </c>
    </row>
    <row r="155" spans="1:13" x14ac:dyDescent="0.2">
      <c r="A155" s="2">
        <v>105</v>
      </c>
      <c r="B155" s="9" t="str">
        <f t="shared" si="2"/>
        <v>Genève (MS)</v>
      </c>
      <c r="C155" s="2" t="s">
        <v>633</v>
      </c>
      <c r="D155" s="2" t="s">
        <v>633</v>
      </c>
      <c r="E155" s="2" t="s">
        <v>633</v>
      </c>
      <c r="F155" s="2" t="s">
        <v>633</v>
      </c>
      <c r="G155" s="2">
        <v>105</v>
      </c>
    </row>
    <row r="156" spans="1:13" x14ac:dyDescent="0.2">
      <c r="A156" s="2">
        <v>106</v>
      </c>
      <c r="B156" s="9" t="str">
        <f t="shared" si="2"/>
        <v>Jura (MS)</v>
      </c>
      <c r="C156" s="2" t="s">
        <v>634</v>
      </c>
      <c r="D156" s="2" t="s">
        <v>634</v>
      </c>
      <c r="E156" s="2" t="s">
        <v>634</v>
      </c>
      <c r="F156" s="2" t="s">
        <v>634</v>
      </c>
      <c r="G156" s="2">
        <v>106</v>
      </c>
    </row>
    <row r="158" spans="1:13" x14ac:dyDescent="0.2">
      <c r="A158" s="94" t="s">
        <v>635</v>
      </c>
      <c r="B158" s="95"/>
      <c r="C158" s="2">
        <f>C36</f>
        <v>5</v>
      </c>
      <c r="F158" s="2">
        <v>1</v>
      </c>
      <c r="G158" s="3" t="str">
        <f>VLOOKUP(F158,A161:M187,13,FALSE)</f>
        <v>Zürich (MS)</v>
      </c>
      <c r="H158" s="9">
        <f>VLOOKUP(G158,B51:G156,6,FALSE)</f>
        <v>1</v>
      </c>
    </row>
    <row r="159" spans="1:13" x14ac:dyDescent="0.2">
      <c r="A159" s="96"/>
      <c r="B159" s="96"/>
      <c r="C159" s="96"/>
    </row>
    <row r="160" spans="1:13" x14ac:dyDescent="0.2">
      <c r="B160" s="2">
        <v>1</v>
      </c>
      <c r="C160" s="2">
        <v>2</v>
      </c>
      <c r="D160" s="2">
        <v>3</v>
      </c>
      <c r="E160" s="2">
        <v>4</v>
      </c>
      <c r="F160" s="2">
        <v>5</v>
      </c>
      <c r="G160" s="2">
        <v>6</v>
      </c>
      <c r="H160" s="2">
        <v>7</v>
      </c>
      <c r="I160" s="2">
        <v>8</v>
      </c>
      <c r="J160" s="2"/>
      <c r="K160" s="2"/>
      <c r="L160" s="2"/>
      <c r="M160" s="2"/>
    </row>
    <row r="161" spans="1:13" x14ac:dyDescent="0.2">
      <c r="A161" s="3">
        <v>1</v>
      </c>
      <c r="B161" s="2">
        <v>84</v>
      </c>
      <c r="C161" s="2">
        <v>14</v>
      </c>
      <c r="D161" s="2">
        <v>11</v>
      </c>
      <c r="E161" s="2">
        <v>25</v>
      </c>
      <c r="F161" s="2">
        <v>1</v>
      </c>
      <c r="G161" s="2">
        <v>51</v>
      </c>
      <c r="H161" s="2">
        <v>17</v>
      </c>
      <c r="I161" s="2">
        <v>80</v>
      </c>
      <c r="J161" s="2">
        <v>1</v>
      </c>
      <c r="K161" s="2">
        <f>VLOOKUP(J161,A161:I187,$C$158+1,FALSE)</f>
        <v>1</v>
      </c>
      <c r="L161" s="97">
        <f>IF(K161&gt;0,K161,"#NV")</f>
        <v>1</v>
      </c>
      <c r="M161" s="9" t="str">
        <f>IF(ISNUMBER(L161),VLOOKUP(L161,$A$51:$B$156,2,FALSE),"")</f>
        <v>Zürich (MS)</v>
      </c>
    </row>
    <row r="162" spans="1:13" x14ac:dyDescent="0.2">
      <c r="A162" s="3">
        <v>2</v>
      </c>
      <c r="B162" s="2">
        <v>85</v>
      </c>
      <c r="C162" s="2">
        <v>92</v>
      </c>
      <c r="D162" s="2">
        <v>12</v>
      </c>
      <c r="E162" s="2">
        <v>47</v>
      </c>
      <c r="F162" s="2">
        <v>2</v>
      </c>
      <c r="G162" s="2">
        <v>52</v>
      </c>
      <c r="H162" s="2">
        <v>21</v>
      </c>
      <c r="I162" s="2">
        <v>81</v>
      </c>
      <c r="J162" s="2">
        <v>2</v>
      </c>
      <c r="K162" s="2">
        <f t="shared" ref="K162:K187" si="3">VLOOKUP(J162,A162:I188,$C$158+1,FALSE)</f>
        <v>2</v>
      </c>
      <c r="L162" s="97">
        <f t="shared" ref="L162:L183" si="4">IF(K162&gt;0,K162,"#NV")</f>
        <v>2</v>
      </c>
      <c r="M162" s="9" t="str">
        <f t="shared" ref="M162:M187" si="5">IF(ISNUMBER(L162),VLOOKUP(L162,$A$51:$B$156,2,FALSE),"")</f>
        <v>Glatt-/Furttal (MS)</v>
      </c>
    </row>
    <row r="163" spans="1:13" x14ac:dyDescent="0.2">
      <c r="A163" s="3">
        <v>3</v>
      </c>
      <c r="B163" s="2">
        <v>86</v>
      </c>
      <c r="C163" s="2">
        <v>102</v>
      </c>
      <c r="D163" s="2">
        <v>13</v>
      </c>
      <c r="E163" s="2">
        <v>48</v>
      </c>
      <c r="F163" s="2">
        <v>3</v>
      </c>
      <c r="G163" s="2">
        <v>53</v>
      </c>
      <c r="H163" s="2">
        <v>22</v>
      </c>
      <c r="I163" s="2">
        <v>82</v>
      </c>
      <c r="J163" s="2">
        <v>3</v>
      </c>
      <c r="K163" s="2">
        <f t="shared" si="3"/>
        <v>3</v>
      </c>
      <c r="L163" s="97">
        <f t="shared" si="4"/>
        <v>3</v>
      </c>
      <c r="M163" s="9" t="str">
        <f t="shared" si="5"/>
        <v>Limmattal (MS)</v>
      </c>
    </row>
    <row r="164" spans="1:13" x14ac:dyDescent="0.2">
      <c r="A164" s="3">
        <v>4</v>
      </c>
      <c r="B164" s="2">
        <v>87</v>
      </c>
      <c r="C164" s="2">
        <v>103</v>
      </c>
      <c r="D164" s="2">
        <v>15</v>
      </c>
      <c r="E164" s="2">
        <v>49</v>
      </c>
      <c r="F164" s="2">
        <v>4</v>
      </c>
      <c r="G164" s="2">
        <v>54</v>
      </c>
      <c r="H164" s="2">
        <v>23</v>
      </c>
      <c r="I164" s="2">
        <v>83</v>
      </c>
      <c r="J164" s="2">
        <v>4</v>
      </c>
      <c r="K164" s="2">
        <f t="shared" si="3"/>
        <v>4</v>
      </c>
      <c r="L164" s="97">
        <f t="shared" si="4"/>
        <v>4</v>
      </c>
      <c r="M164" s="9" t="str">
        <f t="shared" si="5"/>
        <v>Knonaueramt (MS)</v>
      </c>
    </row>
    <row r="165" spans="1:13" x14ac:dyDescent="0.2">
      <c r="A165" s="3">
        <v>5</v>
      </c>
      <c r="B165" s="2">
        <v>88</v>
      </c>
      <c r="C165" s="2">
        <v>104</v>
      </c>
      <c r="D165" s="2">
        <v>16</v>
      </c>
      <c r="E165" s="2">
        <v>75</v>
      </c>
      <c r="F165" s="2">
        <v>5</v>
      </c>
      <c r="G165" s="2">
        <v>55</v>
      </c>
      <c r="H165" s="2">
        <v>28</v>
      </c>
      <c r="I165" s="2"/>
      <c r="J165" s="2">
        <v>5</v>
      </c>
      <c r="K165" s="2">
        <f t="shared" si="3"/>
        <v>5</v>
      </c>
      <c r="L165" s="97">
        <f t="shared" si="4"/>
        <v>5</v>
      </c>
      <c r="M165" s="9" t="str">
        <f t="shared" si="5"/>
        <v>Zimmerberg (MS)</v>
      </c>
    </row>
    <row r="166" spans="1:13" x14ac:dyDescent="0.2">
      <c r="A166" s="3">
        <v>6</v>
      </c>
      <c r="B166" s="2">
        <v>90</v>
      </c>
      <c r="C166" s="2">
        <v>106</v>
      </c>
      <c r="D166" s="2">
        <v>18</v>
      </c>
      <c r="E166" s="2"/>
      <c r="F166" s="2">
        <v>6</v>
      </c>
      <c r="G166" s="2">
        <v>56</v>
      </c>
      <c r="H166" s="2">
        <v>29</v>
      </c>
      <c r="I166" s="2"/>
      <c r="J166" s="2">
        <v>6</v>
      </c>
      <c r="K166" s="2">
        <f t="shared" si="3"/>
        <v>6</v>
      </c>
      <c r="L166" s="97">
        <f t="shared" si="4"/>
        <v>6</v>
      </c>
      <c r="M166" s="9" t="str">
        <f t="shared" si="5"/>
        <v>Pfannenstiel (MS)</v>
      </c>
    </row>
    <row r="167" spans="1:13" x14ac:dyDescent="0.2">
      <c r="A167" s="3">
        <v>7</v>
      </c>
      <c r="B167" s="2">
        <v>91</v>
      </c>
      <c r="C167" s="2"/>
      <c r="D167" s="2">
        <v>19</v>
      </c>
      <c r="E167" s="2"/>
      <c r="F167" s="2">
        <v>7</v>
      </c>
      <c r="G167" s="2">
        <v>58</v>
      </c>
      <c r="H167" s="2">
        <v>30</v>
      </c>
      <c r="I167" s="2"/>
      <c r="J167" s="2">
        <v>7</v>
      </c>
      <c r="K167" s="2">
        <f t="shared" si="3"/>
        <v>7</v>
      </c>
      <c r="L167" s="97">
        <f t="shared" si="4"/>
        <v>7</v>
      </c>
      <c r="M167" s="9" t="str">
        <f t="shared" si="5"/>
        <v>Zürcher Oberland (MS)</v>
      </c>
    </row>
    <row r="168" spans="1:13" x14ac:dyDescent="0.2">
      <c r="A168" s="3">
        <v>8</v>
      </c>
      <c r="B168" s="2">
        <v>93</v>
      </c>
      <c r="C168" s="2"/>
      <c r="D168" s="2">
        <v>20</v>
      </c>
      <c r="E168" s="2"/>
      <c r="F168" s="2">
        <v>8</v>
      </c>
      <c r="G168" s="2">
        <v>59</v>
      </c>
      <c r="H168" s="2">
        <v>37</v>
      </c>
      <c r="I168" s="2"/>
      <c r="J168" s="2">
        <v>8</v>
      </c>
      <c r="K168" s="2">
        <f t="shared" si="3"/>
        <v>8</v>
      </c>
      <c r="L168" s="97">
        <f t="shared" si="4"/>
        <v>8</v>
      </c>
      <c r="M168" s="9" t="str">
        <f t="shared" si="5"/>
        <v>Winterthur (MS)</v>
      </c>
    </row>
    <row r="169" spans="1:13" x14ac:dyDescent="0.2">
      <c r="A169" s="3">
        <v>9</v>
      </c>
      <c r="B169" s="2">
        <v>105</v>
      </c>
      <c r="C169" s="2"/>
      <c r="D169" s="2">
        <v>24</v>
      </c>
      <c r="E169" s="2"/>
      <c r="F169" s="2">
        <v>9</v>
      </c>
      <c r="G169" s="2">
        <v>60</v>
      </c>
      <c r="H169" s="2">
        <v>61</v>
      </c>
      <c r="I169" s="2"/>
      <c r="J169" s="2">
        <v>9</v>
      </c>
      <c r="K169" s="2">
        <f t="shared" si="3"/>
        <v>9</v>
      </c>
      <c r="L169" s="97">
        <f t="shared" si="4"/>
        <v>9</v>
      </c>
      <c r="M169" s="9" t="str">
        <f t="shared" si="5"/>
        <v>Weinland (MS)</v>
      </c>
    </row>
    <row r="170" spans="1:13" x14ac:dyDescent="0.2">
      <c r="A170" s="3">
        <v>10</v>
      </c>
      <c r="B170" s="2"/>
      <c r="C170" s="2"/>
      <c r="D170" s="2">
        <v>26</v>
      </c>
      <c r="E170" s="2"/>
      <c r="F170" s="2">
        <v>10</v>
      </c>
      <c r="G170" s="2">
        <v>76</v>
      </c>
      <c r="H170" s="2">
        <v>62</v>
      </c>
      <c r="I170" s="2"/>
      <c r="J170" s="2">
        <v>10</v>
      </c>
      <c r="K170" s="2">
        <f t="shared" si="3"/>
        <v>10</v>
      </c>
      <c r="L170" s="97">
        <f t="shared" si="4"/>
        <v>10</v>
      </c>
      <c r="M170" s="9" t="str">
        <f t="shared" si="5"/>
        <v>Zürcher Unterland (MS)</v>
      </c>
    </row>
    <row r="171" spans="1:13" x14ac:dyDescent="0.2">
      <c r="A171" s="3">
        <v>11</v>
      </c>
      <c r="B171" s="2"/>
      <c r="C171" s="2"/>
      <c r="D171" s="2">
        <v>27</v>
      </c>
      <c r="E171" s="2"/>
      <c r="F171" s="2">
        <v>32</v>
      </c>
      <c r="G171" s="2">
        <v>77</v>
      </c>
      <c r="H171" s="2">
        <v>63</v>
      </c>
      <c r="I171" s="2"/>
      <c r="J171" s="2">
        <v>11</v>
      </c>
      <c r="K171" s="2">
        <f t="shared" si="3"/>
        <v>32</v>
      </c>
      <c r="L171" s="97">
        <f t="shared" si="4"/>
        <v>32</v>
      </c>
      <c r="M171" s="9" t="str">
        <f t="shared" si="5"/>
        <v>Einsiedeln (MS)</v>
      </c>
    </row>
    <row r="172" spans="1:13" x14ac:dyDescent="0.2">
      <c r="A172" s="3">
        <v>12</v>
      </c>
      <c r="B172" s="2"/>
      <c r="C172" s="2"/>
      <c r="D172" s="2">
        <v>31</v>
      </c>
      <c r="E172" s="2"/>
      <c r="F172" s="2">
        <v>33</v>
      </c>
      <c r="G172" s="2">
        <v>78</v>
      </c>
      <c r="H172" s="2">
        <v>64</v>
      </c>
      <c r="I172" s="2"/>
      <c r="J172" s="2">
        <v>12</v>
      </c>
      <c r="K172" s="2">
        <f t="shared" si="3"/>
        <v>33</v>
      </c>
      <c r="L172" s="97">
        <f t="shared" si="4"/>
        <v>33</v>
      </c>
      <c r="M172" s="9" t="str">
        <f t="shared" si="5"/>
        <v>March (MS)</v>
      </c>
    </row>
    <row r="173" spans="1:13" x14ac:dyDescent="0.2">
      <c r="A173" s="3">
        <v>13</v>
      </c>
      <c r="B173" s="2"/>
      <c r="C173" s="2"/>
      <c r="D173" s="2">
        <v>34</v>
      </c>
      <c r="E173" s="2"/>
      <c r="F173" s="2">
        <v>36</v>
      </c>
      <c r="G173" s="2"/>
      <c r="H173" s="2">
        <v>65</v>
      </c>
      <c r="I173" s="2"/>
      <c r="J173" s="2">
        <v>13</v>
      </c>
      <c r="K173" s="2">
        <f t="shared" si="3"/>
        <v>36</v>
      </c>
      <c r="L173" s="97">
        <f t="shared" si="4"/>
        <v>36</v>
      </c>
      <c r="M173" s="9" t="str">
        <f t="shared" si="5"/>
        <v>Glarn. Mittel/Unterl. (MS)</v>
      </c>
    </row>
    <row r="174" spans="1:13" x14ac:dyDescent="0.2">
      <c r="A174" s="3">
        <v>14</v>
      </c>
      <c r="B174" s="2"/>
      <c r="C174" s="2"/>
      <c r="D174" s="2">
        <v>35</v>
      </c>
      <c r="E174" s="2"/>
      <c r="F174" s="2">
        <v>38</v>
      </c>
      <c r="G174" s="2"/>
      <c r="H174" s="2">
        <v>66</v>
      </c>
      <c r="I174" s="2"/>
      <c r="J174" s="2">
        <v>14</v>
      </c>
      <c r="K174" s="2">
        <f t="shared" si="3"/>
        <v>38</v>
      </c>
      <c r="L174" s="97">
        <f t="shared" si="4"/>
        <v>38</v>
      </c>
      <c r="M174" s="9" t="str">
        <f t="shared" si="5"/>
        <v>Zug (MS)</v>
      </c>
    </row>
    <row r="175" spans="1:13" x14ac:dyDescent="0.2">
      <c r="A175" s="3">
        <v>15</v>
      </c>
      <c r="B175" s="2"/>
      <c r="C175" s="2"/>
      <c r="D175" s="2">
        <v>39</v>
      </c>
      <c r="E175" s="2"/>
      <c r="F175" s="2">
        <v>50</v>
      </c>
      <c r="G175" s="2"/>
      <c r="H175" s="2">
        <v>67</v>
      </c>
      <c r="I175" s="2"/>
      <c r="J175" s="2">
        <v>15</v>
      </c>
      <c r="K175" s="2">
        <f t="shared" si="3"/>
        <v>50</v>
      </c>
      <c r="L175" s="97">
        <f t="shared" si="4"/>
        <v>50</v>
      </c>
      <c r="M175" s="9" t="str">
        <f t="shared" si="5"/>
        <v>Schaffhausen (MS)</v>
      </c>
    </row>
    <row r="176" spans="1:13" x14ac:dyDescent="0.2">
      <c r="A176" s="3">
        <v>16</v>
      </c>
      <c r="B176" s="2"/>
      <c r="C176" s="2"/>
      <c r="D176" s="2">
        <v>40</v>
      </c>
      <c r="E176" s="2"/>
      <c r="F176" s="2">
        <v>57</v>
      </c>
      <c r="G176" s="2"/>
      <c r="H176" s="2">
        <v>68</v>
      </c>
      <c r="I176" s="2"/>
      <c r="J176" s="2">
        <v>16</v>
      </c>
      <c r="K176" s="2">
        <f t="shared" si="3"/>
        <v>57</v>
      </c>
      <c r="L176" s="97">
        <f t="shared" si="4"/>
        <v>57</v>
      </c>
      <c r="M176" s="9" t="str">
        <f t="shared" si="5"/>
        <v>Linthgebiet (MS)</v>
      </c>
    </row>
    <row r="177" spans="1:13" x14ac:dyDescent="0.2">
      <c r="A177" s="3">
        <v>17</v>
      </c>
      <c r="B177" s="2"/>
      <c r="C177" s="2"/>
      <c r="D177" s="2">
        <v>41</v>
      </c>
      <c r="E177" s="2"/>
      <c r="F177" s="2">
        <v>71</v>
      </c>
      <c r="G177" s="2"/>
      <c r="H177" s="2">
        <v>69</v>
      </c>
      <c r="I177" s="2"/>
      <c r="J177" s="2">
        <v>17</v>
      </c>
      <c r="K177" s="2">
        <f t="shared" si="3"/>
        <v>71</v>
      </c>
      <c r="L177" s="97">
        <f t="shared" si="4"/>
        <v>71</v>
      </c>
      <c r="M177" s="9" t="str">
        <f t="shared" si="5"/>
        <v>Brugg/Zurzach (MS)</v>
      </c>
    </row>
    <row r="178" spans="1:13" x14ac:dyDescent="0.2">
      <c r="A178" s="3">
        <v>18</v>
      </c>
      <c r="B178" s="2"/>
      <c r="C178" s="2"/>
      <c r="D178" s="2">
        <v>42</v>
      </c>
      <c r="E178" s="2"/>
      <c r="F178" s="2">
        <v>72</v>
      </c>
      <c r="G178" s="2"/>
      <c r="H178" s="2">
        <v>79</v>
      </c>
      <c r="I178" s="2"/>
      <c r="J178" s="2">
        <v>18</v>
      </c>
      <c r="K178" s="2">
        <f t="shared" si="3"/>
        <v>72</v>
      </c>
      <c r="L178" s="97">
        <f t="shared" si="4"/>
        <v>72</v>
      </c>
      <c r="M178" s="9" t="str">
        <f t="shared" si="5"/>
        <v>Baden (MS)</v>
      </c>
    </row>
    <row r="179" spans="1:13" x14ac:dyDescent="0.2">
      <c r="A179" s="3">
        <v>19</v>
      </c>
      <c r="B179" s="2"/>
      <c r="C179" s="2"/>
      <c r="D179" s="2">
        <v>43</v>
      </c>
      <c r="E179" s="2"/>
      <c r="F179" s="2">
        <v>73</v>
      </c>
      <c r="G179" s="2"/>
      <c r="H179" s="2">
        <v>89</v>
      </c>
      <c r="I179" s="2"/>
      <c r="J179" s="2">
        <v>19</v>
      </c>
      <c r="K179" s="2">
        <f t="shared" si="3"/>
        <v>73</v>
      </c>
      <c r="L179" s="97">
        <f t="shared" si="4"/>
        <v>73</v>
      </c>
      <c r="M179" s="9" t="str">
        <f t="shared" si="5"/>
        <v>Rohrdorf/Mutsch. (MS)</v>
      </c>
    </row>
    <row r="180" spans="1:13" x14ac:dyDescent="0.2">
      <c r="A180" s="3">
        <v>20</v>
      </c>
      <c r="B180" s="2"/>
      <c r="C180" s="2"/>
      <c r="D180" s="2">
        <v>44</v>
      </c>
      <c r="E180" s="2"/>
      <c r="F180" s="2">
        <v>74</v>
      </c>
      <c r="G180" s="2"/>
      <c r="H180" s="2">
        <v>94</v>
      </c>
      <c r="I180" s="2"/>
      <c r="J180" s="2">
        <v>20</v>
      </c>
      <c r="K180" s="2">
        <f t="shared" si="3"/>
        <v>74</v>
      </c>
      <c r="L180" s="97">
        <f t="shared" si="4"/>
        <v>74</v>
      </c>
      <c r="M180" s="9" t="str">
        <f t="shared" si="5"/>
        <v>Freiamt (MS)</v>
      </c>
    </row>
    <row r="181" spans="1:13" x14ac:dyDescent="0.2">
      <c r="A181" s="3">
        <v>21</v>
      </c>
      <c r="B181" s="2"/>
      <c r="C181" s="2"/>
      <c r="D181" s="2">
        <v>45</v>
      </c>
      <c r="E181" s="2"/>
      <c r="F181" s="2"/>
      <c r="G181" s="2"/>
      <c r="H181" s="2">
        <v>95</v>
      </c>
      <c r="I181" s="2"/>
      <c r="J181" s="2">
        <v>21</v>
      </c>
      <c r="K181" s="2">
        <f t="shared" si="3"/>
        <v>0</v>
      </c>
      <c r="L181" s="97" t="str">
        <f t="shared" si="4"/>
        <v>#NV</v>
      </c>
      <c r="M181" s="9" t="str">
        <f t="shared" si="5"/>
        <v/>
      </c>
    </row>
    <row r="182" spans="1:13" x14ac:dyDescent="0.2">
      <c r="A182" s="3">
        <v>22</v>
      </c>
      <c r="B182" s="2"/>
      <c r="C182" s="2"/>
      <c r="D182" s="2">
        <v>46</v>
      </c>
      <c r="E182" s="2"/>
      <c r="F182" s="2"/>
      <c r="G182" s="2"/>
      <c r="H182" s="2">
        <v>96</v>
      </c>
      <c r="I182" s="2"/>
      <c r="J182" s="2">
        <v>22</v>
      </c>
      <c r="K182" s="2">
        <f t="shared" si="3"/>
        <v>0</v>
      </c>
      <c r="L182" s="97" t="str">
        <f t="shared" si="4"/>
        <v>#NV</v>
      </c>
      <c r="M182" s="9" t="str">
        <f t="shared" si="5"/>
        <v/>
      </c>
    </row>
    <row r="183" spans="1:13" x14ac:dyDescent="0.2">
      <c r="A183" s="3">
        <v>23</v>
      </c>
      <c r="B183" s="2"/>
      <c r="C183" s="2"/>
      <c r="D183" s="2">
        <v>70</v>
      </c>
      <c r="E183" s="2"/>
      <c r="F183" s="2"/>
      <c r="G183" s="2"/>
      <c r="H183" s="2">
        <v>97</v>
      </c>
      <c r="I183" s="2"/>
      <c r="J183" s="2">
        <v>23</v>
      </c>
      <c r="K183" s="2">
        <f t="shared" si="3"/>
        <v>0</v>
      </c>
      <c r="L183" s="97" t="str">
        <f t="shared" si="4"/>
        <v>#NV</v>
      </c>
      <c r="M183" s="9" t="str">
        <f t="shared" si="5"/>
        <v/>
      </c>
    </row>
    <row r="184" spans="1:13" x14ac:dyDescent="0.2">
      <c r="A184" s="3">
        <v>24</v>
      </c>
      <c r="B184" s="2"/>
      <c r="C184" s="2"/>
      <c r="D184" s="2"/>
      <c r="E184" s="2"/>
      <c r="F184" s="2"/>
      <c r="G184" s="2"/>
      <c r="H184" s="2">
        <v>98</v>
      </c>
      <c r="I184" s="2"/>
      <c r="J184" s="2">
        <v>24</v>
      </c>
      <c r="K184" s="2">
        <f t="shared" si="3"/>
        <v>0</v>
      </c>
      <c r="L184" s="97" t="str">
        <f>IF(K184&gt;0,K184,"#NV")</f>
        <v>#NV</v>
      </c>
      <c r="M184" s="9" t="str">
        <f t="shared" si="5"/>
        <v/>
      </c>
    </row>
    <row r="185" spans="1:13" x14ac:dyDescent="0.2">
      <c r="A185" s="3">
        <v>25</v>
      </c>
      <c r="B185" s="2"/>
      <c r="C185" s="2"/>
      <c r="D185" s="2"/>
      <c r="E185" s="2"/>
      <c r="F185" s="2"/>
      <c r="G185" s="2"/>
      <c r="H185" s="2">
        <v>99</v>
      </c>
      <c r="I185" s="2"/>
      <c r="J185" s="2">
        <v>25</v>
      </c>
      <c r="K185" s="2">
        <f t="shared" si="3"/>
        <v>0</v>
      </c>
      <c r="L185" s="97" t="str">
        <f>IF(K185&gt;0,K185,"#NV")</f>
        <v>#NV</v>
      </c>
      <c r="M185" s="9" t="str">
        <f t="shared" si="5"/>
        <v/>
      </c>
    </row>
    <row r="186" spans="1:13" x14ac:dyDescent="0.2">
      <c r="A186" s="3">
        <v>26</v>
      </c>
      <c r="B186" s="2"/>
      <c r="C186" s="2"/>
      <c r="D186" s="2"/>
      <c r="E186" s="2"/>
      <c r="F186" s="2"/>
      <c r="G186" s="2"/>
      <c r="H186" s="2">
        <v>100</v>
      </c>
      <c r="I186" s="2"/>
      <c r="J186" s="2">
        <v>26</v>
      </c>
      <c r="K186" s="2">
        <f t="shared" si="3"/>
        <v>0</v>
      </c>
      <c r="L186" s="97" t="str">
        <f>IF(K186&gt;0,K186,"#NV")</f>
        <v>#NV</v>
      </c>
      <c r="M186" s="9" t="str">
        <f t="shared" si="5"/>
        <v/>
      </c>
    </row>
    <row r="187" spans="1:13" x14ac:dyDescent="0.2">
      <c r="A187" s="3">
        <v>27</v>
      </c>
      <c r="B187" s="2"/>
      <c r="C187" s="2"/>
      <c r="D187" s="2"/>
      <c r="E187" s="2"/>
      <c r="F187" s="2"/>
      <c r="G187" s="2"/>
      <c r="H187" s="2">
        <v>101</v>
      </c>
      <c r="I187" s="2"/>
      <c r="J187" s="2">
        <v>27</v>
      </c>
      <c r="K187" s="2">
        <f t="shared" si="3"/>
        <v>0</v>
      </c>
      <c r="L187" s="97" t="str">
        <f>IF(K187&gt;0,K187,"#NV")</f>
        <v>#NV</v>
      </c>
      <c r="M187" s="9" t="str">
        <f t="shared" si="5"/>
        <v/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25"/>
  <sheetViews>
    <sheetView workbookViewId="0"/>
  </sheetViews>
  <sheetFormatPr baseColWidth="10" defaultRowHeight="15" x14ac:dyDescent="0.25"/>
  <cols>
    <col min="1" max="1" width="11.5703125" customWidth="1"/>
    <col min="2" max="2" width="90.5703125" customWidth="1"/>
    <col min="3" max="11" width="11.5703125" customWidth="1"/>
    <col min="12" max="12" width="37.5703125" bestFit="1" customWidth="1"/>
    <col min="13" max="17" width="11.5703125" customWidth="1"/>
  </cols>
  <sheetData>
    <row r="1" spans="1:18" x14ac:dyDescent="0.25">
      <c r="A1" t="s">
        <v>90</v>
      </c>
      <c r="B1" s="22">
        <v>1</v>
      </c>
      <c r="C1" s="8" t="str">
        <f>VLOOKUP(B1,A5:M12,13,FALSE)</f>
        <v>f9_2</v>
      </c>
      <c r="D1" s="8" t="str">
        <f>VLOOKUP($B$1,$A$5:$D$12,4,0)</f>
        <v>PPE</v>
      </c>
      <c r="E1" s="29"/>
    </row>
    <row r="2" spans="1:18" x14ac:dyDescent="0.25">
      <c r="B2" s="29"/>
      <c r="C2" s="29"/>
      <c r="D2" s="29"/>
      <c r="E2" s="29"/>
    </row>
    <row r="3" spans="1:18" x14ac:dyDescent="0.25">
      <c r="B3" s="29"/>
      <c r="C3" s="29"/>
      <c r="D3" s="29"/>
      <c r="E3" s="29"/>
    </row>
    <row r="4" spans="1:18" x14ac:dyDescent="0.25">
      <c r="A4" s="26"/>
      <c r="B4" s="26"/>
      <c r="C4" s="26"/>
      <c r="D4" s="26"/>
      <c r="E4" s="26" t="s">
        <v>10</v>
      </c>
      <c r="F4" s="26" t="s">
        <v>11</v>
      </c>
      <c r="G4" s="26" t="s">
        <v>12</v>
      </c>
      <c r="H4" s="26" t="s">
        <v>21</v>
      </c>
      <c r="I4" s="26" t="s">
        <v>10</v>
      </c>
      <c r="J4" s="26" t="s">
        <v>11</v>
      </c>
      <c r="K4" s="26" t="s">
        <v>12</v>
      </c>
      <c r="L4" s="26" t="s">
        <v>21</v>
      </c>
      <c r="M4" s="26" t="s">
        <v>244</v>
      </c>
      <c r="N4" s="26" t="s">
        <v>10</v>
      </c>
      <c r="O4" s="26" t="s">
        <v>11</v>
      </c>
      <c r="P4" s="26" t="s">
        <v>12</v>
      </c>
      <c r="Q4" s="26" t="s">
        <v>21</v>
      </c>
    </row>
    <row r="5" spans="1:18" x14ac:dyDescent="0.25">
      <c r="A5" s="28">
        <v>1</v>
      </c>
      <c r="B5" s="9" t="str">
        <f>IF(hi!$C$28=1,E5,IF(hi!$C$28=2,Fragen!F5,IF(hi!$C$28=3,Fragen!G5,Fragen!H5)))</f>
        <v>Dans votre région, comment les prix des propriétés par étage se développeront dans les prochains douze mois?</v>
      </c>
      <c r="C5" s="28" t="str">
        <f>IF(hi!$C$28=1,I5,IF(hi!$C$28=2,Fragen!J5,IF(hi!$C$28=3,Fragen!K5,Fragen!L5)))</f>
        <v>Prix des propriétés par étage (PPE)</v>
      </c>
      <c r="D5" s="28" t="str">
        <f>IF(hi!$C$28=1,N5,IF(hi!$C$28=2,Fragen!O5,IF(hi!$C$28=3,Fragen!P5,Fragen!Q5)))</f>
        <v>PPE</v>
      </c>
      <c r="E5" s="21" t="s">
        <v>45</v>
      </c>
      <c r="F5" s="21" t="s">
        <v>253</v>
      </c>
      <c r="G5" s="21" t="s">
        <v>254</v>
      </c>
      <c r="H5" s="21" t="str">
        <f t="shared" ref="H5:H12" si="0">CONCATENATE(C5,"_EN")</f>
        <v>Prix des propriétés par étage (PPE)_EN</v>
      </c>
      <c r="I5" s="21" t="s">
        <v>237</v>
      </c>
      <c r="J5" s="21" t="s">
        <v>391</v>
      </c>
      <c r="K5" s="21" t="s">
        <v>405</v>
      </c>
      <c r="L5" s="21" t="s">
        <v>658</v>
      </c>
      <c r="M5" s="21" t="s">
        <v>5</v>
      </c>
      <c r="N5" s="21" t="s">
        <v>290</v>
      </c>
      <c r="O5" s="21" t="s">
        <v>389</v>
      </c>
      <c r="P5" s="21" t="s">
        <v>413</v>
      </c>
      <c r="Q5" s="21" t="s">
        <v>656</v>
      </c>
      <c r="R5" t="s">
        <v>290</v>
      </c>
    </row>
    <row r="6" spans="1:18" x14ac:dyDescent="0.25">
      <c r="A6" s="28">
        <v>2</v>
      </c>
      <c r="B6" s="9" t="str">
        <f>IF(hi!$C$28=1,E6,IF(hi!$C$28=2,Fragen!F6,IF(hi!$C$28=3,Fragen!G6,Fragen!H6)))</f>
        <v>Dans votre région, comment les prix des villas se développeront dans les prochains douze mois?</v>
      </c>
      <c r="C6" s="28" t="str">
        <f>IF(hi!$C$28=1,I6,IF(hi!$C$28=2,Fragen!J6,IF(hi!$C$28=3,Fragen!K6,Fragen!L6)))</f>
        <v>Prix des maisons individuelles (MI)</v>
      </c>
      <c r="D6" s="28" t="str">
        <f>IF(hi!$C$28=1,N6,IF(hi!$C$28=2,Fragen!O6,IF(hi!$C$28=3,Fragen!P6,Fragen!Q6)))</f>
        <v>MI</v>
      </c>
      <c r="E6" s="21" t="s">
        <v>46</v>
      </c>
      <c r="F6" s="21" t="s">
        <v>251</v>
      </c>
      <c r="G6" s="21" t="s">
        <v>252</v>
      </c>
      <c r="H6" s="21" t="str">
        <f t="shared" si="0"/>
        <v>Prix des maisons individuelles (MI)_EN</v>
      </c>
      <c r="I6" s="21" t="s">
        <v>236</v>
      </c>
      <c r="J6" s="21" t="s">
        <v>392</v>
      </c>
      <c r="K6" s="21" t="s">
        <v>406</v>
      </c>
      <c r="L6" s="21" t="s">
        <v>659</v>
      </c>
      <c r="M6" s="21" t="s">
        <v>4</v>
      </c>
      <c r="N6" s="21" t="s">
        <v>291</v>
      </c>
      <c r="O6" s="21" t="s">
        <v>390</v>
      </c>
      <c r="P6" s="21" t="s">
        <v>414</v>
      </c>
      <c r="Q6" s="21" t="s">
        <v>657</v>
      </c>
      <c r="R6" t="s">
        <v>291</v>
      </c>
    </row>
    <row r="7" spans="1:18" x14ac:dyDescent="0.25">
      <c r="A7" s="28">
        <v>3</v>
      </c>
      <c r="B7" s="9" t="str">
        <f>IF(hi!$C$28=1,E7,IF(hi!$C$28=2,Fragen!F7,IF(hi!$C$28=3,Fragen!G7,Fragen!H7)))</f>
        <v>Index Wohneigentum (Kombination von f9_1 und f9_2)_FR</v>
      </c>
      <c r="C7" s="28" t="str">
        <f>IF(hi!$C$28=1,I7,IF(hi!$C$28=2,Fragen!J7,IF(hi!$C$28=3,Fragen!K7,Fragen!L7)))</f>
        <v>Prix de l'habitat en propriété (HP)</v>
      </c>
      <c r="D7" s="28" t="str">
        <f>IF(hi!$C$28=1,N7,IF(hi!$C$28=2,Fragen!O7,IF(hi!$C$28=3,Fragen!P7,Fragen!Q7)))</f>
        <v>HP</v>
      </c>
      <c r="E7" s="21" t="s">
        <v>108</v>
      </c>
      <c r="F7" s="21" t="str">
        <f>CONCATENATE(E7,"_FR")</f>
        <v>Index Wohneigentum (Kombination von f9_1 und f9_2)_FR</v>
      </c>
      <c r="G7" s="21" t="str">
        <f>CONCATENATE(E7,"_IT")</f>
        <v>Index Wohneigentum (Kombination von f9_1 und f9_2)_IT</v>
      </c>
      <c r="H7" s="21" t="str">
        <f t="shared" si="0"/>
        <v>Prix de l'habitat en propriété (HP)_EN</v>
      </c>
      <c r="I7" s="21" t="s">
        <v>241</v>
      </c>
      <c r="J7" s="21" t="s">
        <v>393</v>
      </c>
      <c r="K7" s="21" t="s">
        <v>407</v>
      </c>
      <c r="L7" s="21" t="s">
        <v>660</v>
      </c>
      <c r="M7" s="21" t="s">
        <v>107</v>
      </c>
      <c r="N7" s="21" t="s">
        <v>292</v>
      </c>
      <c r="O7" s="21" t="s">
        <v>399</v>
      </c>
      <c r="P7" s="21" t="s">
        <v>415</v>
      </c>
      <c r="Q7" s="21" t="s">
        <v>665</v>
      </c>
      <c r="R7" t="s">
        <v>292</v>
      </c>
    </row>
    <row r="8" spans="1:18" x14ac:dyDescent="0.25">
      <c r="A8" s="28">
        <v>4</v>
      </c>
      <c r="B8" s="9" t="str">
        <f>IF(hi!$C$28=1,E8,IF(hi!$C$28=2,Fragen!F8,IF(hi!$C$28=3,Fragen!G8,Fragen!H8)))</f>
        <v>Dans votre région, comment les loyers pour les logements se développeront dans les prochains douze mois?</v>
      </c>
      <c r="C8" s="28" t="str">
        <f>IF(hi!$C$28=1,I8,IF(hi!$C$28=2,Fragen!J8,IF(hi!$C$28=3,Fragen!K8,Fragen!L8)))</f>
        <v>Loyers pour les logements (LL)</v>
      </c>
      <c r="D8" s="28" t="str">
        <f>IF(hi!$C$28=1,N8,IF(hi!$C$28=2,Fragen!O8,IF(hi!$C$28=3,Fragen!P8,Fragen!Q8)))</f>
        <v>LL</v>
      </c>
      <c r="E8" s="21" t="s">
        <v>106</v>
      </c>
      <c r="F8" s="21" t="s">
        <v>259</v>
      </c>
      <c r="G8" s="21" t="s">
        <v>260</v>
      </c>
      <c r="H8" s="21" t="str">
        <f t="shared" si="0"/>
        <v>Loyers pour les logements (LL)_EN</v>
      </c>
      <c r="I8" s="21" t="s">
        <v>279</v>
      </c>
      <c r="J8" s="21" t="s">
        <v>394</v>
      </c>
      <c r="K8" s="21" t="s">
        <v>408</v>
      </c>
      <c r="L8" s="21" t="s">
        <v>700</v>
      </c>
      <c r="M8" s="21" t="s">
        <v>3</v>
      </c>
      <c r="N8" s="21" t="s">
        <v>293</v>
      </c>
      <c r="O8" s="21" t="s">
        <v>400</v>
      </c>
      <c r="P8" s="21" t="s">
        <v>416</v>
      </c>
      <c r="Q8" s="21" t="s">
        <v>666</v>
      </c>
      <c r="R8" t="s">
        <v>293</v>
      </c>
    </row>
    <row r="9" spans="1:18" x14ac:dyDescent="0.25">
      <c r="A9" s="28">
        <v>5</v>
      </c>
      <c r="B9" s="9" t="str">
        <f>IF(hi!$C$28=1,E9,IF(hi!$C$28=2,Fragen!F9,IF(hi!$C$28=3,Fragen!G9,Fragen!H9)))</f>
        <v>Dans votre région, comment les loyers des surfaces de bureaux se développeront dans les prochains douze mois?</v>
      </c>
      <c r="C9" s="28" t="str">
        <f>IF(hi!$C$28=1,I9,IF(hi!$C$28=2,Fragen!J9,IF(hi!$C$28=3,Fragen!K9,Fragen!L9)))</f>
        <v>Loyers des surfaces de bureaux (BU)</v>
      </c>
      <c r="D9" s="28" t="str">
        <f>IF(hi!$C$28=1,N9,IF(hi!$C$28=2,Fragen!O9,IF(hi!$C$28=3,Fragen!P9,Fragen!Q9)))</f>
        <v>BU</v>
      </c>
      <c r="E9" s="21" t="s">
        <v>98</v>
      </c>
      <c r="F9" s="21" t="s">
        <v>261</v>
      </c>
      <c r="G9" s="21" t="s">
        <v>262</v>
      </c>
      <c r="H9" s="21" t="str">
        <f t="shared" si="0"/>
        <v>Loyers des surfaces de bureaux (BU)_EN</v>
      </c>
      <c r="I9" s="21" t="s">
        <v>240</v>
      </c>
      <c r="J9" s="21" t="s">
        <v>395</v>
      </c>
      <c r="K9" s="21" t="s">
        <v>409</v>
      </c>
      <c r="L9" s="21" t="s">
        <v>661</v>
      </c>
      <c r="M9" s="21" t="s">
        <v>111</v>
      </c>
      <c r="N9" s="21" t="s">
        <v>294</v>
      </c>
      <c r="O9" s="21" t="s">
        <v>401</v>
      </c>
      <c r="P9" s="21" t="s">
        <v>417</v>
      </c>
      <c r="Q9" s="21" t="s">
        <v>667</v>
      </c>
      <c r="R9" t="s">
        <v>294</v>
      </c>
    </row>
    <row r="10" spans="1:18" x14ac:dyDescent="0.25">
      <c r="A10" s="28">
        <v>6</v>
      </c>
      <c r="B10" s="9" t="str">
        <f>IF(hi!$C$28=1,E10,IF(hi!$C$28=2,Fragen!F10,IF(hi!$C$28=3,Fragen!G10,Fragen!H10)))</f>
        <v>Dans votre région, comment les prix des immeubles locatifs se développeront dans les prochains douze mois?</v>
      </c>
      <c r="C10" s="28" t="str">
        <f>IF(hi!$C$28=1,I10,IF(hi!$C$28=2,Fragen!J10,IF(hi!$C$28=3,Fragen!K10,Fragen!L10)))</f>
        <v>Prix des immeubles locatifs (IL)</v>
      </c>
      <c r="D10" s="28" t="str">
        <f>IF(hi!$C$28=1,N10,IF(hi!$C$28=2,Fragen!O10,IF(hi!$C$28=3,Fragen!P10,Fragen!Q10)))</f>
        <v>IL</v>
      </c>
      <c r="E10" s="21" t="s">
        <v>101</v>
      </c>
      <c r="F10" s="21" t="s">
        <v>255</v>
      </c>
      <c r="G10" s="21" t="s">
        <v>256</v>
      </c>
      <c r="H10" s="21" t="str">
        <f t="shared" si="0"/>
        <v>Prix des immeubles locatifs (IL)_EN</v>
      </c>
      <c r="I10" s="21" t="s">
        <v>238</v>
      </c>
      <c r="J10" s="21" t="s">
        <v>396</v>
      </c>
      <c r="K10" s="21" t="s">
        <v>410</v>
      </c>
      <c r="L10" s="21" t="s">
        <v>662</v>
      </c>
      <c r="M10" s="21" t="s">
        <v>6</v>
      </c>
      <c r="N10" s="21" t="s">
        <v>295</v>
      </c>
      <c r="O10" s="21" t="s">
        <v>402</v>
      </c>
      <c r="P10" s="21" t="s">
        <v>418</v>
      </c>
      <c r="Q10" s="21" t="s">
        <v>668</v>
      </c>
      <c r="R10" t="s">
        <v>295</v>
      </c>
    </row>
    <row r="11" spans="1:18" x14ac:dyDescent="0.25">
      <c r="A11" s="28">
        <v>7</v>
      </c>
      <c r="B11" s="9" t="str">
        <f>IF(hi!$C$28=1,E11,IF(hi!$C$28=2,Fragen!F11,IF(hi!$C$28=3,Fragen!G11,Fragen!H11)))</f>
        <v>Dans votre région, comment les prix des immeubles administratifs et des immeubles commerciaux se développeront dans les prochains douze mois?</v>
      </c>
      <c r="C11" s="28" t="str">
        <f>IF(hi!$C$28=1,I11,IF(hi!$C$28=2,Fragen!J11,IF(hi!$C$28=3,Fragen!K11,Fragen!L11)))</f>
        <v>Prix des immeubles administratifs et commerciaux (IAC)</v>
      </c>
      <c r="D11" s="28" t="str">
        <f>IF(hi!$C$28=1,N11,IF(hi!$C$28=2,Fragen!O11,IF(hi!$C$28=3,Fragen!P11,Fragen!Q11)))</f>
        <v>IAC</v>
      </c>
      <c r="E11" s="21" t="s">
        <v>104</v>
      </c>
      <c r="F11" s="21" t="s">
        <v>257</v>
      </c>
      <c r="G11" s="21" t="s">
        <v>258</v>
      </c>
      <c r="H11" s="21" t="str">
        <f t="shared" si="0"/>
        <v>Prix des immeubles administratifs et commerciaux (IAC)_EN</v>
      </c>
      <c r="I11" s="21" t="s">
        <v>239</v>
      </c>
      <c r="J11" s="21" t="s">
        <v>397</v>
      </c>
      <c r="K11" s="21" t="s">
        <v>411</v>
      </c>
      <c r="L11" s="21" t="s">
        <v>663</v>
      </c>
      <c r="M11" s="21" t="s">
        <v>7</v>
      </c>
      <c r="N11" s="21" t="s">
        <v>296</v>
      </c>
      <c r="O11" s="21" t="s">
        <v>403</v>
      </c>
      <c r="P11" s="21" t="s">
        <v>419</v>
      </c>
      <c r="Q11" s="21" t="s">
        <v>669</v>
      </c>
      <c r="R11" t="s">
        <v>296</v>
      </c>
    </row>
    <row r="12" spans="1:18" x14ac:dyDescent="0.25">
      <c r="A12" s="28">
        <v>8</v>
      </c>
      <c r="B12" s="9" t="str">
        <f>IF(hi!$C$28=1,E12,IF(hi!$C$28=2,Fragen!F12,IF(hi!$C$28=3,Fragen!G12,Fragen!H12)))</f>
        <v>Index Investoren (Kombination von f9_3 und f9_4)_FR</v>
      </c>
      <c r="C12" s="28" t="str">
        <f>IF(hi!$C$28=1,I12,IF(hi!$C$28=2,Fragen!J12,IF(hi!$C$28=3,Fragen!K12,Fragen!L12)))</f>
        <v>Prix des objets de rendement (OR)</v>
      </c>
      <c r="D12" s="28" t="str">
        <f>IF(hi!$C$28=1,N12,IF(hi!$C$28=2,Fragen!O12,IF(hi!$C$28=3,Fragen!P12,Fragen!Q12)))</f>
        <v>OR</v>
      </c>
      <c r="E12" s="21" t="s">
        <v>112</v>
      </c>
      <c r="F12" s="21" t="str">
        <f>CONCATENATE(E12,"_FR")</f>
        <v>Index Investoren (Kombination von f9_3 und f9_4)_FR</v>
      </c>
      <c r="G12" s="21" t="str">
        <f>CONCATENATE(E12,"_IT")</f>
        <v>Index Investoren (Kombination von f9_3 und f9_4)_IT</v>
      </c>
      <c r="H12" s="21" t="str">
        <f t="shared" si="0"/>
        <v>Prix des objets de rendement (OR)_EN</v>
      </c>
      <c r="I12" s="21" t="s">
        <v>242</v>
      </c>
      <c r="J12" s="21" t="s">
        <v>398</v>
      </c>
      <c r="K12" s="21" t="s">
        <v>412</v>
      </c>
      <c r="L12" s="21" t="s">
        <v>664</v>
      </c>
      <c r="M12" s="21" t="s">
        <v>113</v>
      </c>
      <c r="N12" s="21" t="s">
        <v>297</v>
      </c>
      <c r="O12" s="21" t="s">
        <v>404</v>
      </c>
      <c r="P12" s="21" t="s">
        <v>404</v>
      </c>
      <c r="Q12" s="21" t="s">
        <v>415</v>
      </c>
      <c r="R12" t="s">
        <v>297</v>
      </c>
    </row>
    <row r="13" spans="1:18" s="18" customFormat="1" x14ac:dyDescent="0.25">
      <c r="A13" s="44"/>
      <c r="B13" s="45"/>
      <c r="C13" s="46"/>
      <c r="D13" s="46"/>
    </row>
    <row r="14" spans="1:18" s="18" customFormat="1" x14ac:dyDescent="0.25">
      <c r="A14" s="44"/>
      <c r="B14" s="45"/>
      <c r="C14" s="46"/>
      <c r="D14" s="46"/>
    </row>
    <row r="15" spans="1:18" s="18" customFormat="1" x14ac:dyDescent="0.25">
      <c r="A15" s="44"/>
      <c r="B15" s="45"/>
      <c r="C15" s="46"/>
      <c r="D15" s="46"/>
    </row>
    <row r="16" spans="1:18" s="18" customFormat="1" x14ac:dyDescent="0.25">
      <c r="A16" s="44" t="s">
        <v>243</v>
      </c>
      <c r="B16" s="45"/>
      <c r="C16" s="46"/>
      <c r="D16" s="46"/>
    </row>
    <row r="17" spans="1:8" s="18" customFormat="1" x14ac:dyDescent="0.25">
      <c r="A17" s="44"/>
      <c r="B17" s="45"/>
      <c r="C17" s="46"/>
      <c r="D17" s="46"/>
    </row>
    <row r="18" spans="1:8" x14ac:dyDescent="0.25">
      <c r="A18" s="28"/>
      <c r="B18" s="9" t="str">
        <f>IF(hi!$C$28=1,E18,IF(hi!$C$28=2,Fragen!F18,IF(hi!$C$28=3,Fragen!G18,Fragen!H18)))</f>
        <v>f61_1_FR</v>
      </c>
      <c r="C18" s="27" t="s">
        <v>110</v>
      </c>
      <c r="D18" s="27"/>
      <c r="E18" s="43" t="s">
        <v>97</v>
      </c>
      <c r="F18" s="21" t="str">
        <f t="shared" ref="F18:F25" si="1">CONCATENATE(C18,"_FR")</f>
        <v>f61_1_FR</v>
      </c>
      <c r="G18" s="21" t="str">
        <f t="shared" ref="G18:G25" si="2">CONCATENATE(C18,"_IT")</f>
        <v>f61_1_IT</v>
      </c>
      <c r="H18" s="21" t="str">
        <f t="shared" ref="H18:H25" si="3">CONCATENATE(C18,"_EN")</f>
        <v>f61_1_EN</v>
      </c>
    </row>
    <row r="19" spans="1:8" x14ac:dyDescent="0.25">
      <c r="A19" s="28"/>
      <c r="B19" s="9" t="str">
        <f>IF(hi!$C$28=1,E19,IF(hi!$C$28=2,Fragen!F19,IF(hi!$C$28=3,Fragen!G19,Fragen!H19)))</f>
        <v>f4_3_FR</v>
      </c>
      <c r="C19" s="27" t="s">
        <v>100</v>
      </c>
      <c r="D19" s="27"/>
      <c r="E19" s="43" t="s">
        <v>99</v>
      </c>
      <c r="F19" s="21" t="str">
        <f t="shared" si="1"/>
        <v>f4_3_FR</v>
      </c>
      <c r="G19" s="21" t="str">
        <f t="shared" si="2"/>
        <v>f4_3_IT</v>
      </c>
      <c r="H19" s="21" t="str">
        <f t="shared" si="3"/>
        <v>f4_3_EN</v>
      </c>
    </row>
    <row r="20" spans="1:8" x14ac:dyDescent="0.25">
      <c r="A20" s="28"/>
      <c r="B20" s="9" t="str">
        <f>IF(hi!$C$28=1,E20,IF(hi!$C$28=2,Fragen!F20,IF(hi!$C$28=3,Fragen!G20,Fragen!H20)))</f>
        <v>f4_4_FR</v>
      </c>
      <c r="C20" s="27" t="s">
        <v>102</v>
      </c>
      <c r="D20" s="27"/>
      <c r="E20" s="43" t="s">
        <v>103</v>
      </c>
      <c r="F20" s="21" t="str">
        <f t="shared" si="1"/>
        <v>f4_4_FR</v>
      </c>
      <c r="G20" s="21" t="str">
        <f t="shared" si="2"/>
        <v>f4_4_IT</v>
      </c>
      <c r="H20" s="21" t="str">
        <f t="shared" si="3"/>
        <v>f4_4_EN</v>
      </c>
    </row>
    <row r="21" spans="1:8" x14ac:dyDescent="0.25">
      <c r="A21" s="28"/>
      <c r="B21" s="9" t="str">
        <f>IF(hi!$C$28=1,E21,IF(hi!$C$28=2,Fragen!F21,IF(hi!$C$28=3,Fragen!G21,Fragen!H21)))</f>
        <v>f4_2_FR</v>
      </c>
      <c r="C21" s="27" t="s">
        <v>44</v>
      </c>
      <c r="D21" s="27"/>
      <c r="E21" s="43" t="s">
        <v>234</v>
      </c>
      <c r="F21" s="21" t="str">
        <f t="shared" si="1"/>
        <v>f4_2_FR</v>
      </c>
      <c r="G21" s="21" t="str">
        <f t="shared" si="2"/>
        <v>f4_2_IT</v>
      </c>
      <c r="H21" s="21" t="str">
        <f t="shared" si="3"/>
        <v>f4_2_EN</v>
      </c>
    </row>
    <row r="22" spans="1:8" x14ac:dyDescent="0.25">
      <c r="A22" s="28"/>
      <c r="B22" s="9" t="str">
        <f>IF(hi!$C$28=1,E22,IF(hi!$C$28=2,Fragen!F22,IF(hi!$C$28=3,Fragen!G22,Fragen!H22)))</f>
        <v>f4_1_FR</v>
      </c>
      <c r="C22" s="27" t="s">
        <v>43</v>
      </c>
      <c r="D22" s="27"/>
      <c r="E22" s="43" t="s">
        <v>235</v>
      </c>
      <c r="F22" s="21" t="str">
        <f t="shared" si="1"/>
        <v>f4_1_FR</v>
      </c>
      <c r="G22" s="21" t="str">
        <f t="shared" si="2"/>
        <v>f4_1_IT</v>
      </c>
      <c r="H22" s="21" t="str">
        <f t="shared" si="3"/>
        <v>f4_1_EN</v>
      </c>
    </row>
    <row r="23" spans="1:8" x14ac:dyDescent="0.25">
      <c r="A23" s="28"/>
      <c r="B23" s="9" t="str">
        <f>IF(hi!$C$28=1,E23,IF(hi!$C$28=2,Fragen!F23,IF(hi!$C$28=3,Fragen!G23,Fragen!H23)))</f>
        <v>f60_1_FR</v>
      </c>
      <c r="C23" s="27" t="s">
        <v>109</v>
      </c>
      <c r="D23" s="27"/>
      <c r="E23" s="43" t="s">
        <v>105</v>
      </c>
      <c r="F23" s="21" t="str">
        <f t="shared" si="1"/>
        <v>f60_1_FR</v>
      </c>
      <c r="G23" s="21" t="str">
        <f t="shared" si="2"/>
        <v>f60_1_IT</v>
      </c>
      <c r="H23" s="21" t="str">
        <f t="shared" si="3"/>
        <v>f60_1_EN</v>
      </c>
    </row>
    <row r="24" spans="1:8" x14ac:dyDescent="0.25">
      <c r="A24" s="28"/>
      <c r="B24" s="9" t="str">
        <f>IF(hi!$C$28=1,E24,IF(hi!$C$28=2,Fragen!F24,IF(hi!$C$28=3,Fragen!G24,Fragen!H24)))</f>
        <v>lagE_FR</v>
      </c>
      <c r="C24" s="27" t="s">
        <v>226</v>
      </c>
      <c r="D24" s="27"/>
      <c r="E24" s="43" t="s">
        <v>224</v>
      </c>
      <c r="F24" s="21" t="str">
        <f t="shared" si="1"/>
        <v>lagE_FR</v>
      </c>
      <c r="G24" s="21" t="str">
        <f t="shared" si="2"/>
        <v>lagE_IT</v>
      </c>
      <c r="H24" s="21" t="str">
        <f t="shared" si="3"/>
        <v>lagE_EN</v>
      </c>
    </row>
    <row r="25" spans="1:8" x14ac:dyDescent="0.25">
      <c r="A25" s="28"/>
      <c r="B25" s="9" t="str">
        <f>IF(hi!$C$28=1,E25,IF(hi!$C$28=2,Fragen!F25,IF(hi!$C$28=3,Fragen!G25,Fragen!H25)))</f>
        <v>lagI_FR</v>
      </c>
      <c r="C25" s="27" t="s">
        <v>227</v>
      </c>
      <c r="D25" s="27"/>
      <c r="E25" s="43" t="s">
        <v>225</v>
      </c>
      <c r="F25" s="21" t="str">
        <f t="shared" si="1"/>
        <v>lagI_FR</v>
      </c>
      <c r="G25" s="21" t="str">
        <f t="shared" si="2"/>
        <v>lagI_IT</v>
      </c>
      <c r="H25" s="21" t="str">
        <f t="shared" si="3"/>
        <v>lagI_EN</v>
      </c>
    </row>
  </sheetData>
  <pageMargins left="0.70866141732283472" right="0.70866141732283472" top="0.78740157480314965" bottom="0.78740157480314965" header="0.31496062992125984" footer="0.31496062992125984"/>
  <pageSetup paperSize="9" scale="8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AC679"/>
  <sheetViews>
    <sheetView workbookViewId="0">
      <selection activeCell="L63" sqref="L63"/>
    </sheetView>
  </sheetViews>
  <sheetFormatPr baseColWidth="10" defaultRowHeight="15" x14ac:dyDescent="0.25"/>
  <cols>
    <col min="1" max="1" width="16.140625" style="17" customWidth="1"/>
    <col min="2" max="2" width="12.42578125" style="72" customWidth="1"/>
    <col min="3" max="3" width="5.7109375" style="13" bestFit="1" customWidth="1"/>
    <col min="4" max="8" width="12.42578125" customWidth="1"/>
    <col min="9" max="9" width="8.7109375" customWidth="1"/>
    <col min="10" max="10" width="8.42578125" bestFit="1" customWidth="1"/>
    <col min="11" max="12" width="5.85546875" customWidth="1"/>
    <col min="13" max="13" width="8.42578125" customWidth="1"/>
    <col min="14" max="14" width="12.42578125" customWidth="1"/>
    <col min="15" max="20" width="7.7109375" customWidth="1"/>
    <col min="21" max="21" width="6.42578125" customWidth="1"/>
    <col min="28" max="28" width="4.28515625" customWidth="1"/>
  </cols>
  <sheetData>
    <row r="1" spans="1:28" x14ac:dyDescent="0.25">
      <c r="B1" s="71" t="s">
        <v>1</v>
      </c>
      <c r="C1" s="25" t="s">
        <v>13</v>
      </c>
      <c r="D1" s="25" t="s">
        <v>65</v>
      </c>
      <c r="E1" s="25" t="s">
        <v>66</v>
      </c>
      <c r="F1" s="25" t="s">
        <v>67</v>
      </c>
      <c r="G1" s="25" t="s">
        <v>68</v>
      </c>
      <c r="H1" s="25" t="s">
        <v>69</v>
      </c>
      <c r="I1" s="25" t="s">
        <v>94</v>
      </c>
      <c r="J1" s="25" t="s">
        <v>95</v>
      </c>
      <c r="K1" s="25"/>
      <c r="M1" t="s">
        <v>89</v>
      </c>
    </row>
    <row r="2" spans="1:28" x14ac:dyDescent="0.25">
      <c r="A2" s="99" t="str">
        <f>CONCATENATE(B2,"_",C2)</f>
        <v>1986_4_f4_1</v>
      </c>
      <c r="B2" s="32" t="s">
        <v>175</v>
      </c>
      <c r="C2" s="32" t="s">
        <v>43</v>
      </c>
      <c r="D2" s="32">
        <v>0</v>
      </c>
      <c r="E2" s="32">
        <v>5</v>
      </c>
      <c r="F2" s="32">
        <v>12</v>
      </c>
      <c r="G2" s="32">
        <v>62</v>
      </c>
      <c r="H2" s="32">
        <v>21</v>
      </c>
      <c r="I2" s="32"/>
      <c r="J2" s="32">
        <v>98</v>
      </c>
      <c r="K2" s="25"/>
      <c r="M2" t="s">
        <v>42</v>
      </c>
    </row>
    <row r="3" spans="1:28" x14ac:dyDescent="0.25">
      <c r="A3" s="99" t="str">
        <f t="shared" ref="A3:A66" si="0">CONCATENATE(B3,"_",C3)</f>
        <v>1986_4_f4_2</v>
      </c>
      <c r="B3" s="32" t="s">
        <v>175</v>
      </c>
      <c r="C3" s="32" t="s">
        <v>44</v>
      </c>
      <c r="D3" s="32">
        <v>0</v>
      </c>
      <c r="E3" s="32">
        <v>0</v>
      </c>
      <c r="F3" s="32">
        <v>36</v>
      </c>
      <c r="G3" s="32">
        <v>59</v>
      </c>
      <c r="H3" s="32">
        <v>5</v>
      </c>
      <c r="I3" s="32"/>
      <c r="J3" s="32">
        <v>68</v>
      </c>
      <c r="K3" s="25"/>
      <c r="M3" s="1" t="s">
        <v>13</v>
      </c>
      <c r="N3" s="11" t="str">
        <f>Fragen!C1</f>
        <v>f9_2</v>
      </c>
    </row>
    <row r="4" spans="1:28" x14ac:dyDescent="0.25">
      <c r="A4" s="99" t="str">
        <f t="shared" si="0"/>
        <v>1986_4_f4_3</v>
      </c>
      <c r="B4" s="32" t="s">
        <v>175</v>
      </c>
      <c r="C4" s="32" t="s">
        <v>100</v>
      </c>
      <c r="D4" s="32">
        <v>0</v>
      </c>
      <c r="E4" s="32">
        <v>0</v>
      </c>
      <c r="F4" s="32">
        <v>7</v>
      </c>
      <c r="G4" s="32">
        <v>51</v>
      </c>
      <c r="H4" s="32">
        <v>42</v>
      </c>
      <c r="I4" s="32"/>
      <c r="J4" s="32">
        <v>134</v>
      </c>
      <c r="K4" s="25"/>
    </row>
    <row r="5" spans="1:28" x14ac:dyDescent="0.25">
      <c r="A5" s="99" t="str">
        <f t="shared" si="0"/>
        <v>1986_4_f4_4</v>
      </c>
      <c r="B5" s="32" t="s">
        <v>175</v>
      </c>
      <c r="C5" s="32" t="s">
        <v>102</v>
      </c>
      <c r="D5" s="32">
        <v>0</v>
      </c>
      <c r="E5" s="32">
        <v>0</v>
      </c>
      <c r="F5" s="32">
        <v>24</v>
      </c>
      <c r="G5" s="32">
        <v>43</v>
      </c>
      <c r="H5" s="32">
        <v>33</v>
      </c>
      <c r="I5" s="32"/>
      <c r="J5" s="32">
        <v>108</v>
      </c>
      <c r="K5" s="25"/>
      <c r="M5" s="30">
        <v>1</v>
      </c>
      <c r="N5" s="30">
        <v>2</v>
      </c>
      <c r="O5" s="30">
        <v>3</v>
      </c>
      <c r="P5" s="30">
        <v>4</v>
      </c>
      <c r="Q5" s="30">
        <v>5</v>
      </c>
      <c r="R5" s="30">
        <v>6</v>
      </c>
      <c r="S5" s="30">
        <v>7</v>
      </c>
      <c r="T5" s="30">
        <v>8</v>
      </c>
      <c r="U5" s="30">
        <v>9</v>
      </c>
      <c r="V5" s="30">
        <v>10</v>
      </c>
      <c r="W5" s="30">
        <v>11</v>
      </c>
      <c r="X5" s="30">
        <v>12</v>
      </c>
      <c r="Y5" s="30">
        <v>13</v>
      </c>
      <c r="Z5" s="30">
        <v>14</v>
      </c>
      <c r="AA5" s="30">
        <v>15</v>
      </c>
      <c r="AB5" s="30">
        <v>16</v>
      </c>
    </row>
    <row r="6" spans="1:28" x14ac:dyDescent="0.25">
      <c r="A6" s="99" t="str">
        <f t="shared" si="0"/>
        <v>1986_4_f9_1</v>
      </c>
      <c r="B6" s="32" t="s">
        <v>175</v>
      </c>
      <c r="C6" s="32" t="s">
        <v>4</v>
      </c>
      <c r="D6" s="32">
        <v>0</v>
      </c>
      <c r="E6" s="32">
        <v>0</v>
      </c>
      <c r="F6" s="32">
        <v>31</v>
      </c>
      <c r="G6" s="32">
        <v>50</v>
      </c>
      <c r="H6" s="32">
        <v>19</v>
      </c>
      <c r="I6" s="32"/>
      <c r="J6" s="32">
        <v>88</v>
      </c>
      <c r="K6" s="25"/>
      <c r="L6" s="18"/>
      <c r="M6" s="18"/>
      <c r="N6" s="18"/>
      <c r="O6" s="18"/>
      <c r="V6" t="s">
        <v>84</v>
      </c>
      <c r="W6" t="s">
        <v>85</v>
      </c>
      <c r="X6" t="s">
        <v>86</v>
      </c>
      <c r="Y6" t="s">
        <v>87</v>
      </c>
      <c r="Z6" t="s">
        <v>88</v>
      </c>
    </row>
    <row r="7" spans="1:28" x14ac:dyDescent="0.25">
      <c r="A7" s="99" t="str">
        <f t="shared" si="0"/>
        <v>1986_4_f9_2</v>
      </c>
      <c r="B7" s="32" t="s">
        <v>175</v>
      </c>
      <c r="C7" s="32" t="s">
        <v>5</v>
      </c>
      <c r="D7" s="32">
        <v>0</v>
      </c>
      <c r="E7" s="32">
        <v>3</v>
      </c>
      <c r="F7" s="32">
        <v>36</v>
      </c>
      <c r="G7" s="32">
        <v>51</v>
      </c>
      <c r="H7" s="32">
        <v>10</v>
      </c>
      <c r="I7" s="32"/>
      <c r="J7" s="32">
        <v>68</v>
      </c>
      <c r="K7" s="25"/>
      <c r="L7" s="18"/>
      <c r="M7" s="5"/>
      <c r="N7" s="5"/>
      <c r="O7" s="14" t="s">
        <v>2</v>
      </c>
      <c r="P7" s="14" t="s">
        <v>79</v>
      </c>
      <c r="Q7" s="14" t="s">
        <v>80</v>
      </c>
      <c r="R7" s="14" t="s">
        <v>81</v>
      </c>
      <c r="S7" s="14" t="s">
        <v>82</v>
      </c>
      <c r="T7" s="14" t="s">
        <v>83</v>
      </c>
      <c r="V7" s="14" t="s">
        <v>63</v>
      </c>
      <c r="W7" s="14" t="s">
        <v>62</v>
      </c>
      <c r="X7" s="14" t="s">
        <v>64</v>
      </c>
      <c r="Y7" s="14" t="s">
        <v>60</v>
      </c>
      <c r="Z7" s="14" t="s">
        <v>61</v>
      </c>
      <c r="AA7" s="14" t="s">
        <v>96</v>
      </c>
    </row>
    <row r="8" spans="1:28" x14ac:dyDescent="0.25">
      <c r="A8" s="99" t="str">
        <f t="shared" si="0"/>
        <v>1986_4_f9_3</v>
      </c>
      <c r="B8" s="32" t="s">
        <v>175</v>
      </c>
      <c r="C8" s="32" t="s">
        <v>6</v>
      </c>
      <c r="D8" s="32">
        <v>0</v>
      </c>
      <c r="E8" s="32">
        <v>0</v>
      </c>
      <c r="F8" s="32">
        <v>19</v>
      </c>
      <c r="G8" s="32">
        <v>48</v>
      </c>
      <c r="H8" s="32">
        <v>33</v>
      </c>
      <c r="I8" s="32"/>
      <c r="J8" s="32">
        <v>114</v>
      </c>
      <c r="K8" s="25"/>
      <c r="L8" s="19"/>
      <c r="M8" s="5" t="s">
        <v>175</v>
      </c>
      <c r="N8" s="14" t="str">
        <f>CONCATENATE(M8,"_",$N$3)</f>
        <v>1986_4_f9_2</v>
      </c>
      <c r="O8" s="15">
        <f t="shared" ref="O8:O42" si="1">IF(ISNUMBER(VLOOKUP($N8,$A$2:$J$679,10,FALSE)),VLOOKUP($N8,$A$2:$J$679,10,FALSE),#N/A)</f>
        <v>68</v>
      </c>
      <c r="P8" s="15">
        <f t="shared" ref="P8:P42" si="2">IF(ISNUMBER(VLOOKUP($N8,$A$2:$J$679,4,FALSE)),VLOOKUP($N8,$A$2:$J$679,4,FALSE),#N/A)</f>
        <v>0</v>
      </c>
      <c r="Q8" s="15">
        <f t="shared" ref="Q8:Q42" si="3">IF(ISNUMBER(VLOOKUP($N8,$A$2:$J$679,5,FALSE)),VLOOKUP($N8,$A$2:$J$679,5,FALSE),#N/A)</f>
        <v>3</v>
      </c>
      <c r="R8" s="15">
        <f t="shared" ref="R8:R42" si="4">IF(ISNUMBER(VLOOKUP($N8,$A$2:$J$679,6,FALSE)),VLOOKUP($N8,$A$2:$J$679,6,FALSE),#N/A)</f>
        <v>36</v>
      </c>
      <c r="S8" s="15">
        <f t="shared" ref="S8:S42" si="5">IF(ISNUMBER(VLOOKUP($N8,$A$2:$J$679,7,FALSE)),VLOOKUP($N8,$A$2:$J$679,7,FALSE),#N/A)</f>
        <v>51</v>
      </c>
      <c r="T8" s="15">
        <f t="shared" ref="T8:T42" si="6">IF(ISNUMBER(VLOOKUP($N8,$A$2:$J$679,8,FALSE)),VLOOKUP($N8,$A$2:$J$679,8,FALSE),#N/A)</f>
        <v>10</v>
      </c>
      <c r="V8" s="16">
        <f>-(P8/SUM($P8:$T8))</f>
        <v>0</v>
      </c>
      <c r="W8" s="16">
        <f>-(Q8/SUM($P8:$T8))</f>
        <v>-0.03</v>
      </c>
      <c r="X8" s="16">
        <f t="shared" ref="X8:Z23" si="7">R8/SUM($P8:$T8)</f>
        <v>0.36</v>
      </c>
      <c r="Y8" s="16">
        <f t="shared" si="7"/>
        <v>0.51</v>
      </c>
      <c r="Z8" s="16">
        <f t="shared" si="7"/>
        <v>0.1</v>
      </c>
      <c r="AA8" s="15" t="e">
        <f t="shared" ref="AA8:AA42" si="8">IF(ISNUMBER(VLOOKUP($N8,$A$2:$J$679,9,FALSE)),VLOOKUP($N8,$A$2:$J$679,9,FALSE),#N/A)</f>
        <v>#N/A</v>
      </c>
    </row>
    <row r="9" spans="1:28" x14ac:dyDescent="0.25">
      <c r="A9" s="99" t="str">
        <f t="shared" si="0"/>
        <v>1986_4_f9_4</v>
      </c>
      <c r="B9" s="32" t="s">
        <v>175</v>
      </c>
      <c r="C9" s="32" t="s">
        <v>7</v>
      </c>
      <c r="D9" s="32">
        <v>0</v>
      </c>
      <c r="E9" s="32">
        <v>2</v>
      </c>
      <c r="F9" s="32">
        <v>22</v>
      </c>
      <c r="G9" s="32">
        <v>52</v>
      </c>
      <c r="H9" s="32">
        <v>24</v>
      </c>
      <c r="I9" s="32"/>
      <c r="J9" s="32">
        <v>98</v>
      </c>
      <c r="K9" s="25"/>
      <c r="L9" s="19"/>
      <c r="M9" s="5" t="s">
        <v>176</v>
      </c>
      <c r="N9" s="14" t="str">
        <f t="shared" ref="N9:N28" si="9">CONCATENATE(M9,"_",$N$3)</f>
        <v>1987_4_f9_2</v>
      </c>
      <c r="O9" s="15">
        <f t="shared" si="1"/>
        <v>84</v>
      </c>
      <c r="P9" s="15">
        <f t="shared" si="2"/>
        <v>2</v>
      </c>
      <c r="Q9" s="15">
        <f t="shared" si="3"/>
        <v>0</v>
      </c>
      <c r="R9" s="15">
        <f t="shared" si="4"/>
        <v>25</v>
      </c>
      <c r="S9" s="15">
        <f t="shared" si="5"/>
        <v>58</v>
      </c>
      <c r="T9" s="15">
        <f t="shared" si="6"/>
        <v>15</v>
      </c>
      <c r="V9" s="16">
        <f t="shared" ref="V9:W28" si="10">-(P9/SUM($P9:$T9))</f>
        <v>-0.02</v>
      </c>
      <c r="W9" s="16">
        <f t="shared" si="10"/>
        <v>0</v>
      </c>
      <c r="X9" s="16">
        <f t="shared" si="7"/>
        <v>0.25</v>
      </c>
      <c r="Y9" s="16">
        <f t="shared" si="7"/>
        <v>0.57999999999999996</v>
      </c>
      <c r="Z9" s="16">
        <f t="shared" si="7"/>
        <v>0.15</v>
      </c>
      <c r="AA9" s="15" t="e">
        <f t="shared" si="8"/>
        <v>#N/A</v>
      </c>
    </row>
    <row r="10" spans="1:28" x14ac:dyDescent="0.25">
      <c r="A10" s="99" t="str">
        <f t="shared" si="0"/>
        <v>1986_4_InEI</v>
      </c>
      <c r="B10" s="32" t="s">
        <v>175</v>
      </c>
      <c r="C10" s="32" t="s">
        <v>107</v>
      </c>
      <c r="D10" s="32">
        <v>0</v>
      </c>
      <c r="E10" s="32">
        <v>1.5</v>
      </c>
      <c r="F10" s="32">
        <v>33.5</v>
      </c>
      <c r="G10" s="32">
        <v>50.5</v>
      </c>
      <c r="H10" s="32">
        <v>14.5</v>
      </c>
      <c r="I10" s="32"/>
      <c r="J10" s="32">
        <v>78</v>
      </c>
      <c r="K10" s="25"/>
      <c r="L10" s="19"/>
      <c r="M10" s="5" t="s">
        <v>177</v>
      </c>
      <c r="N10" s="14" t="str">
        <f t="shared" si="9"/>
        <v>1988_4_f9_2</v>
      </c>
      <c r="O10" s="15">
        <f t="shared" si="1"/>
        <v>104</v>
      </c>
      <c r="P10" s="15">
        <f t="shared" si="2"/>
        <v>0</v>
      </c>
      <c r="Q10" s="15">
        <f t="shared" si="3"/>
        <v>0</v>
      </c>
      <c r="R10" s="15">
        <f t="shared" si="4"/>
        <v>14</v>
      </c>
      <c r="S10" s="15">
        <f t="shared" si="5"/>
        <v>68</v>
      </c>
      <c r="T10" s="15">
        <f t="shared" si="6"/>
        <v>18</v>
      </c>
      <c r="V10" s="16">
        <f t="shared" si="10"/>
        <v>0</v>
      </c>
      <c r="W10" s="16">
        <f t="shared" si="10"/>
        <v>0</v>
      </c>
      <c r="X10" s="16">
        <f t="shared" si="7"/>
        <v>0.14000000000000001</v>
      </c>
      <c r="Y10" s="16">
        <f t="shared" si="7"/>
        <v>0.68</v>
      </c>
      <c r="Z10" s="16">
        <f t="shared" si="7"/>
        <v>0.18</v>
      </c>
      <c r="AA10" s="15" t="e">
        <f t="shared" si="8"/>
        <v>#N/A</v>
      </c>
    </row>
    <row r="11" spans="1:28" x14ac:dyDescent="0.25">
      <c r="A11" s="99" t="str">
        <f t="shared" si="0"/>
        <v>1986_4_InIN</v>
      </c>
      <c r="B11" s="32" t="s">
        <v>175</v>
      </c>
      <c r="C11" s="32" t="s">
        <v>113</v>
      </c>
      <c r="D11" s="32">
        <v>0</v>
      </c>
      <c r="E11" s="32">
        <v>1</v>
      </c>
      <c r="F11" s="32">
        <v>20.5</v>
      </c>
      <c r="G11" s="32">
        <v>50</v>
      </c>
      <c r="H11" s="32">
        <v>28.5</v>
      </c>
      <c r="I11" s="32"/>
      <c r="J11" s="32">
        <v>106</v>
      </c>
      <c r="K11" s="25"/>
      <c r="L11" s="19"/>
      <c r="M11" s="5" t="s">
        <v>178</v>
      </c>
      <c r="N11" s="14" t="str">
        <f t="shared" si="9"/>
        <v>1989_4_f9_2</v>
      </c>
      <c r="O11" s="15">
        <f t="shared" si="1"/>
        <v>65</v>
      </c>
      <c r="P11" s="15">
        <f t="shared" si="2"/>
        <v>0</v>
      </c>
      <c r="Q11" s="15">
        <f t="shared" si="3"/>
        <v>7</v>
      </c>
      <c r="R11" s="15">
        <f t="shared" si="4"/>
        <v>32</v>
      </c>
      <c r="S11" s="15">
        <f t="shared" si="5"/>
        <v>50</v>
      </c>
      <c r="T11" s="15">
        <f t="shared" si="6"/>
        <v>11</v>
      </c>
      <c r="V11" s="16">
        <f t="shared" si="10"/>
        <v>0</v>
      </c>
      <c r="W11" s="16">
        <f t="shared" si="10"/>
        <v>-7.0000000000000007E-2</v>
      </c>
      <c r="X11" s="16">
        <f t="shared" si="7"/>
        <v>0.32</v>
      </c>
      <c r="Y11" s="16">
        <f t="shared" si="7"/>
        <v>0.5</v>
      </c>
      <c r="Z11" s="16">
        <f t="shared" si="7"/>
        <v>0.11</v>
      </c>
      <c r="AA11" s="15" t="e">
        <f t="shared" si="8"/>
        <v>#N/A</v>
      </c>
    </row>
    <row r="12" spans="1:28" x14ac:dyDescent="0.25">
      <c r="A12" s="99" t="str">
        <f t="shared" si="0"/>
        <v>1986_4_lagE</v>
      </c>
      <c r="B12" s="32" t="s">
        <v>175</v>
      </c>
      <c r="C12" s="32" t="s">
        <v>226</v>
      </c>
      <c r="D12" s="32">
        <v>0</v>
      </c>
      <c r="E12" s="32">
        <v>2.5</v>
      </c>
      <c r="F12" s="32">
        <v>24</v>
      </c>
      <c r="G12" s="32">
        <v>60.5</v>
      </c>
      <c r="H12" s="32">
        <v>13</v>
      </c>
      <c r="I12" s="32"/>
      <c r="J12" s="32">
        <v>83</v>
      </c>
      <c r="K12" s="25"/>
      <c r="L12" s="19"/>
      <c r="M12" s="5" t="s">
        <v>179</v>
      </c>
      <c r="N12" s="14" t="str">
        <f t="shared" si="9"/>
        <v>1990_4_f9_2</v>
      </c>
      <c r="O12" s="15">
        <f t="shared" si="1"/>
        <v>-76</v>
      </c>
      <c r="P12" s="15">
        <f t="shared" si="2"/>
        <v>21</v>
      </c>
      <c r="Q12" s="15">
        <f t="shared" si="3"/>
        <v>40</v>
      </c>
      <c r="R12" s="15">
        <f t="shared" si="4"/>
        <v>33</v>
      </c>
      <c r="S12" s="15">
        <f t="shared" si="5"/>
        <v>6</v>
      </c>
      <c r="T12" s="15">
        <f t="shared" si="6"/>
        <v>0</v>
      </c>
      <c r="V12" s="16">
        <f t="shared" si="10"/>
        <v>-0.21</v>
      </c>
      <c r="W12" s="16">
        <f t="shared" si="10"/>
        <v>-0.4</v>
      </c>
      <c r="X12" s="16">
        <f t="shared" si="7"/>
        <v>0.33</v>
      </c>
      <c r="Y12" s="16">
        <f t="shared" si="7"/>
        <v>0.06</v>
      </c>
      <c r="Z12" s="16">
        <f t="shared" si="7"/>
        <v>0</v>
      </c>
      <c r="AA12" s="15" t="e">
        <f t="shared" si="8"/>
        <v>#N/A</v>
      </c>
    </row>
    <row r="13" spans="1:28" x14ac:dyDescent="0.25">
      <c r="A13" s="99" t="str">
        <f t="shared" si="0"/>
        <v>1986_4_lagI</v>
      </c>
      <c r="B13" s="32" t="s">
        <v>175</v>
      </c>
      <c r="C13" s="32" t="s">
        <v>227</v>
      </c>
      <c r="D13" s="32">
        <v>0</v>
      </c>
      <c r="E13" s="32">
        <v>0</v>
      </c>
      <c r="F13" s="32">
        <v>15.5</v>
      </c>
      <c r="G13" s="32">
        <v>47</v>
      </c>
      <c r="H13" s="32">
        <v>37.5</v>
      </c>
      <c r="I13" s="32"/>
      <c r="J13" s="32">
        <v>121</v>
      </c>
      <c r="K13" s="25"/>
      <c r="L13" s="19"/>
      <c r="M13" s="5" t="s">
        <v>180</v>
      </c>
      <c r="N13" s="14" t="str">
        <f t="shared" si="9"/>
        <v>1991_4_f9_2</v>
      </c>
      <c r="O13" s="15">
        <f t="shared" si="1"/>
        <v>-47</v>
      </c>
      <c r="P13" s="15">
        <f t="shared" si="2"/>
        <v>8</v>
      </c>
      <c r="Q13" s="15">
        <f t="shared" si="3"/>
        <v>38</v>
      </c>
      <c r="R13" s="15">
        <f t="shared" si="4"/>
        <v>47</v>
      </c>
      <c r="S13" s="15">
        <f t="shared" si="5"/>
        <v>7</v>
      </c>
      <c r="T13" s="15">
        <f t="shared" si="6"/>
        <v>0</v>
      </c>
      <c r="V13" s="16">
        <f t="shared" si="10"/>
        <v>-0.08</v>
      </c>
      <c r="W13" s="16">
        <f t="shared" si="10"/>
        <v>-0.38</v>
      </c>
      <c r="X13" s="16">
        <f t="shared" si="7"/>
        <v>0.47</v>
      </c>
      <c r="Y13" s="16">
        <f t="shared" si="7"/>
        <v>7.0000000000000007E-2</v>
      </c>
      <c r="Z13" s="16">
        <f t="shared" si="7"/>
        <v>0</v>
      </c>
      <c r="AA13" s="15" t="e">
        <f t="shared" si="8"/>
        <v>#N/A</v>
      </c>
    </row>
    <row r="14" spans="1:28" x14ac:dyDescent="0.25">
      <c r="A14" s="99" t="str">
        <f t="shared" si="0"/>
        <v>1987_4_f4_1</v>
      </c>
      <c r="B14" s="32" t="s">
        <v>176</v>
      </c>
      <c r="C14" s="32" t="s">
        <v>43</v>
      </c>
      <c r="D14" s="32">
        <v>0</v>
      </c>
      <c r="E14" s="32">
        <v>0</v>
      </c>
      <c r="F14" s="32">
        <v>5</v>
      </c>
      <c r="G14" s="32">
        <v>67</v>
      </c>
      <c r="H14" s="32">
        <v>28</v>
      </c>
      <c r="I14" s="32"/>
      <c r="J14" s="32">
        <v>122</v>
      </c>
      <c r="K14" s="25"/>
      <c r="L14" s="19"/>
      <c r="M14" s="5" t="s">
        <v>181</v>
      </c>
      <c r="N14" s="14" t="str">
        <f t="shared" si="9"/>
        <v>1992_4_f9_2</v>
      </c>
      <c r="O14" s="15">
        <f t="shared" si="1"/>
        <v>-12</v>
      </c>
      <c r="P14" s="15">
        <f t="shared" si="2"/>
        <v>0</v>
      </c>
      <c r="Q14" s="15">
        <f t="shared" si="3"/>
        <v>27</v>
      </c>
      <c r="R14" s="15">
        <f t="shared" si="4"/>
        <v>58</v>
      </c>
      <c r="S14" s="15">
        <f t="shared" si="5"/>
        <v>15</v>
      </c>
      <c r="T14" s="15">
        <f t="shared" si="6"/>
        <v>0</v>
      </c>
      <c r="V14" s="16">
        <f t="shared" si="10"/>
        <v>0</v>
      </c>
      <c r="W14" s="16">
        <f t="shared" si="10"/>
        <v>-0.27</v>
      </c>
      <c r="X14" s="16">
        <f t="shared" si="7"/>
        <v>0.57999999999999996</v>
      </c>
      <c r="Y14" s="16">
        <f t="shared" si="7"/>
        <v>0.15</v>
      </c>
      <c r="Z14" s="16">
        <f t="shared" si="7"/>
        <v>0</v>
      </c>
      <c r="AA14" s="15" t="e">
        <f t="shared" si="8"/>
        <v>#N/A</v>
      </c>
    </row>
    <row r="15" spans="1:28" x14ac:dyDescent="0.25">
      <c r="A15" s="99" t="str">
        <f t="shared" si="0"/>
        <v>1987_4_f4_2</v>
      </c>
      <c r="B15" s="32" t="s">
        <v>176</v>
      </c>
      <c r="C15" s="32" t="s">
        <v>44</v>
      </c>
      <c r="D15" s="32">
        <v>0</v>
      </c>
      <c r="E15" s="32">
        <v>0</v>
      </c>
      <c r="F15" s="32">
        <v>19</v>
      </c>
      <c r="G15" s="32">
        <v>65</v>
      </c>
      <c r="H15" s="32">
        <v>16</v>
      </c>
      <c r="I15" s="32"/>
      <c r="J15" s="32">
        <v>96</v>
      </c>
      <c r="K15" s="25"/>
      <c r="L15" s="19"/>
      <c r="M15" s="5" t="s">
        <v>182</v>
      </c>
      <c r="N15" s="14" t="str">
        <f t="shared" si="9"/>
        <v>1993_4_f9_2</v>
      </c>
      <c r="O15" s="15">
        <f t="shared" si="1"/>
        <v>26</v>
      </c>
      <c r="P15" s="15">
        <f t="shared" si="2"/>
        <v>1</v>
      </c>
      <c r="Q15" s="15">
        <f t="shared" si="3"/>
        <v>11</v>
      </c>
      <c r="R15" s="15">
        <f t="shared" si="4"/>
        <v>49</v>
      </c>
      <c r="S15" s="15">
        <f t="shared" si="5"/>
        <v>39</v>
      </c>
      <c r="T15" s="15">
        <f t="shared" si="6"/>
        <v>0</v>
      </c>
      <c r="V15" s="16">
        <f t="shared" si="10"/>
        <v>-0.01</v>
      </c>
      <c r="W15" s="16">
        <f t="shared" si="10"/>
        <v>-0.11</v>
      </c>
      <c r="X15" s="16">
        <f t="shared" si="7"/>
        <v>0.49</v>
      </c>
      <c r="Y15" s="16">
        <f t="shared" si="7"/>
        <v>0.39</v>
      </c>
      <c r="Z15" s="16">
        <f t="shared" si="7"/>
        <v>0</v>
      </c>
      <c r="AA15" s="15" t="e">
        <f t="shared" si="8"/>
        <v>#N/A</v>
      </c>
    </row>
    <row r="16" spans="1:28" x14ac:dyDescent="0.25">
      <c r="A16" s="99" t="str">
        <f t="shared" si="0"/>
        <v>1987_4_f4_3</v>
      </c>
      <c r="B16" s="32" t="s">
        <v>176</v>
      </c>
      <c r="C16" s="32" t="s">
        <v>100</v>
      </c>
      <c r="D16" s="32">
        <v>0</v>
      </c>
      <c r="E16" s="32">
        <v>0</v>
      </c>
      <c r="F16" s="32">
        <v>1</v>
      </c>
      <c r="G16" s="32">
        <v>40</v>
      </c>
      <c r="H16" s="32">
        <v>59</v>
      </c>
      <c r="I16" s="32"/>
      <c r="J16" s="32">
        <v>157</v>
      </c>
      <c r="K16" s="25"/>
      <c r="L16" s="19"/>
      <c r="M16" s="5" t="s">
        <v>183</v>
      </c>
      <c r="N16" s="14" t="str">
        <f t="shared" si="9"/>
        <v>1994_4_f9_2</v>
      </c>
      <c r="O16" s="15">
        <f t="shared" si="1"/>
        <v>18</v>
      </c>
      <c r="P16" s="15">
        <f t="shared" si="2"/>
        <v>3</v>
      </c>
      <c r="Q16" s="15">
        <f t="shared" si="3"/>
        <v>15</v>
      </c>
      <c r="R16" s="15">
        <f t="shared" si="4"/>
        <v>43</v>
      </c>
      <c r="S16" s="15">
        <f t="shared" si="5"/>
        <v>39</v>
      </c>
      <c r="T16" s="15">
        <f t="shared" si="6"/>
        <v>0</v>
      </c>
      <c r="V16" s="16">
        <f t="shared" si="10"/>
        <v>-0.03</v>
      </c>
      <c r="W16" s="16">
        <f t="shared" si="10"/>
        <v>-0.15</v>
      </c>
      <c r="X16" s="16">
        <f t="shared" si="7"/>
        <v>0.43</v>
      </c>
      <c r="Y16" s="16">
        <f t="shared" si="7"/>
        <v>0.39</v>
      </c>
      <c r="Z16" s="16">
        <f t="shared" si="7"/>
        <v>0</v>
      </c>
      <c r="AA16" s="15" t="e">
        <f t="shared" si="8"/>
        <v>#N/A</v>
      </c>
    </row>
    <row r="17" spans="1:27" x14ac:dyDescent="0.25">
      <c r="A17" s="99" t="str">
        <f t="shared" si="0"/>
        <v>1987_4_f4_4</v>
      </c>
      <c r="B17" s="32" t="s">
        <v>176</v>
      </c>
      <c r="C17" s="32" t="s">
        <v>102</v>
      </c>
      <c r="D17" s="32">
        <v>0</v>
      </c>
      <c r="E17" s="32">
        <v>0</v>
      </c>
      <c r="F17" s="32">
        <v>11</v>
      </c>
      <c r="G17" s="32">
        <v>47</v>
      </c>
      <c r="H17" s="32">
        <v>42</v>
      </c>
      <c r="I17" s="32"/>
      <c r="J17" s="32">
        <v>130</v>
      </c>
      <c r="K17" s="25"/>
      <c r="L17" s="19"/>
      <c r="M17" s="5" t="s">
        <v>184</v>
      </c>
      <c r="N17" s="14" t="str">
        <f t="shared" si="9"/>
        <v>1995_4_f9_2</v>
      </c>
      <c r="O17" s="15">
        <f t="shared" si="1"/>
        <v>-40</v>
      </c>
      <c r="P17" s="15">
        <f t="shared" si="2"/>
        <v>7</v>
      </c>
      <c r="Q17" s="15">
        <f t="shared" si="3"/>
        <v>37</v>
      </c>
      <c r="R17" s="15">
        <f t="shared" si="4"/>
        <v>45</v>
      </c>
      <c r="S17" s="15">
        <f t="shared" si="5"/>
        <v>11</v>
      </c>
      <c r="T17" s="15">
        <f t="shared" si="6"/>
        <v>0</v>
      </c>
      <c r="V17" s="16">
        <f t="shared" si="10"/>
        <v>-7.0000000000000007E-2</v>
      </c>
      <c r="W17" s="16">
        <f t="shared" si="10"/>
        <v>-0.37</v>
      </c>
      <c r="X17" s="16">
        <f t="shared" si="7"/>
        <v>0.45</v>
      </c>
      <c r="Y17" s="16">
        <f t="shared" si="7"/>
        <v>0.11</v>
      </c>
      <c r="Z17" s="16">
        <f t="shared" si="7"/>
        <v>0</v>
      </c>
      <c r="AA17" s="15" t="e">
        <f t="shared" si="8"/>
        <v>#N/A</v>
      </c>
    </row>
    <row r="18" spans="1:27" x14ac:dyDescent="0.25">
      <c r="A18" s="99" t="str">
        <f t="shared" si="0"/>
        <v>1987_4_f9_1</v>
      </c>
      <c r="B18" s="32" t="s">
        <v>176</v>
      </c>
      <c r="C18" s="32" t="s">
        <v>4</v>
      </c>
      <c r="D18" s="32">
        <v>0</v>
      </c>
      <c r="E18" s="32">
        <v>2</v>
      </c>
      <c r="F18" s="32">
        <v>16</v>
      </c>
      <c r="G18" s="32">
        <v>71</v>
      </c>
      <c r="H18" s="32">
        <v>11</v>
      </c>
      <c r="I18" s="32"/>
      <c r="J18" s="32">
        <v>91</v>
      </c>
      <c r="K18" s="25"/>
      <c r="L18" s="19"/>
      <c r="M18" s="5" t="s">
        <v>114</v>
      </c>
      <c r="N18" s="14" t="str">
        <f t="shared" si="9"/>
        <v>1996_4_f9_2</v>
      </c>
      <c r="O18" s="15">
        <f t="shared" si="1"/>
        <v>-36.585365853658537</v>
      </c>
      <c r="P18" s="15">
        <f t="shared" si="2"/>
        <v>1</v>
      </c>
      <c r="Q18" s="15">
        <f t="shared" si="3"/>
        <v>38</v>
      </c>
      <c r="R18" s="15">
        <f t="shared" si="4"/>
        <v>33</v>
      </c>
      <c r="S18" s="15">
        <f t="shared" si="5"/>
        <v>10</v>
      </c>
      <c r="T18" s="15">
        <f t="shared" si="6"/>
        <v>0</v>
      </c>
      <c r="V18" s="16">
        <f t="shared" si="10"/>
        <v>-1.2195121951219513E-2</v>
      </c>
      <c r="W18" s="16">
        <f t="shared" si="10"/>
        <v>-0.46341463414634149</v>
      </c>
      <c r="X18" s="16">
        <f t="shared" si="7"/>
        <v>0.40243902439024393</v>
      </c>
      <c r="Y18" s="16">
        <f t="shared" si="7"/>
        <v>0.12195121951219512</v>
      </c>
      <c r="Z18" s="16">
        <f t="shared" si="7"/>
        <v>0</v>
      </c>
      <c r="AA18" s="15">
        <f t="shared" si="8"/>
        <v>82</v>
      </c>
    </row>
    <row r="19" spans="1:27" x14ac:dyDescent="0.25">
      <c r="A19" s="99" t="str">
        <f t="shared" si="0"/>
        <v>1987_4_f9_2</v>
      </c>
      <c r="B19" s="32" t="s">
        <v>176</v>
      </c>
      <c r="C19" s="32" t="s">
        <v>5</v>
      </c>
      <c r="D19" s="32">
        <v>2</v>
      </c>
      <c r="E19" s="32">
        <v>0</v>
      </c>
      <c r="F19" s="32">
        <v>25</v>
      </c>
      <c r="G19" s="32">
        <v>58</v>
      </c>
      <c r="H19" s="32">
        <v>15</v>
      </c>
      <c r="I19" s="32"/>
      <c r="J19" s="32">
        <v>84</v>
      </c>
      <c r="K19" s="25"/>
      <c r="L19" s="19"/>
      <c r="M19" s="5" t="s">
        <v>115</v>
      </c>
      <c r="N19" s="14" t="str">
        <f t="shared" si="9"/>
        <v>1997_4_f9_2</v>
      </c>
      <c r="O19" s="15">
        <f t="shared" si="1"/>
        <v>6.024096385542169</v>
      </c>
      <c r="P19" s="15">
        <f t="shared" si="2"/>
        <v>1</v>
      </c>
      <c r="Q19" s="15">
        <f t="shared" si="3"/>
        <v>17</v>
      </c>
      <c r="R19" s="15">
        <f t="shared" si="4"/>
        <v>41</v>
      </c>
      <c r="S19" s="15">
        <f t="shared" si="5"/>
        <v>24</v>
      </c>
      <c r="T19" s="15">
        <f t="shared" si="6"/>
        <v>0</v>
      </c>
      <c r="V19" s="16">
        <f t="shared" si="10"/>
        <v>-1.2048192771084338E-2</v>
      </c>
      <c r="W19" s="16">
        <f t="shared" si="10"/>
        <v>-0.20481927710843373</v>
      </c>
      <c r="X19" s="16">
        <f t="shared" si="7"/>
        <v>0.49397590361445781</v>
      </c>
      <c r="Y19" s="16">
        <f t="shared" si="7"/>
        <v>0.28915662650602408</v>
      </c>
      <c r="Z19" s="16">
        <f t="shared" si="7"/>
        <v>0</v>
      </c>
      <c r="AA19" s="15">
        <f t="shared" si="8"/>
        <v>83</v>
      </c>
    </row>
    <row r="20" spans="1:27" x14ac:dyDescent="0.25">
      <c r="A20" s="99" t="str">
        <f t="shared" si="0"/>
        <v>1987_4_f9_3</v>
      </c>
      <c r="B20" s="32" t="s">
        <v>176</v>
      </c>
      <c r="C20" s="32" t="s">
        <v>6</v>
      </c>
      <c r="D20" s="32">
        <v>0</v>
      </c>
      <c r="E20" s="32">
        <v>0</v>
      </c>
      <c r="F20" s="32">
        <v>11</v>
      </c>
      <c r="G20" s="32">
        <v>55</v>
      </c>
      <c r="H20" s="32">
        <v>34</v>
      </c>
      <c r="I20" s="32"/>
      <c r="J20" s="32">
        <v>123</v>
      </c>
      <c r="K20" s="25"/>
      <c r="L20" s="19"/>
      <c r="M20" s="5" t="s">
        <v>116</v>
      </c>
      <c r="N20" s="14" t="str">
        <f t="shared" si="9"/>
        <v>1998_4_f9_2</v>
      </c>
      <c r="O20" s="15">
        <f t="shared" si="1"/>
        <v>24.358974358974358</v>
      </c>
      <c r="P20" s="15">
        <f t="shared" si="2"/>
        <v>1</v>
      </c>
      <c r="Q20" s="15">
        <f t="shared" si="3"/>
        <v>11</v>
      </c>
      <c r="R20" s="15">
        <f t="shared" si="4"/>
        <v>36</v>
      </c>
      <c r="S20" s="15">
        <f t="shared" si="5"/>
        <v>28</v>
      </c>
      <c r="T20" s="15">
        <f t="shared" si="6"/>
        <v>2</v>
      </c>
      <c r="V20" s="16">
        <f t="shared" si="10"/>
        <v>-1.282051282051282E-2</v>
      </c>
      <c r="W20" s="16">
        <f t="shared" si="10"/>
        <v>-0.14102564102564102</v>
      </c>
      <c r="X20" s="16">
        <f t="shared" si="7"/>
        <v>0.46153846153846156</v>
      </c>
      <c r="Y20" s="16">
        <f t="shared" si="7"/>
        <v>0.35897435897435898</v>
      </c>
      <c r="Z20" s="16">
        <f t="shared" si="7"/>
        <v>2.564102564102564E-2</v>
      </c>
      <c r="AA20" s="15">
        <f t="shared" si="8"/>
        <v>78</v>
      </c>
    </row>
    <row r="21" spans="1:27" x14ac:dyDescent="0.25">
      <c r="A21" s="99" t="str">
        <f t="shared" si="0"/>
        <v>1987_4_f9_4</v>
      </c>
      <c r="B21" s="32" t="s">
        <v>176</v>
      </c>
      <c r="C21" s="32" t="s">
        <v>7</v>
      </c>
      <c r="D21" s="32">
        <v>0</v>
      </c>
      <c r="E21" s="32">
        <v>2</v>
      </c>
      <c r="F21" s="32">
        <v>11</v>
      </c>
      <c r="G21" s="32">
        <v>71</v>
      </c>
      <c r="H21" s="32">
        <v>16</v>
      </c>
      <c r="I21" s="32"/>
      <c r="J21" s="32">
        <v>101</v>
      </c>
      <c r="K21" s="25"/>
      <c r="L21" s="19"/>
      <c r="M21" s="5" t="s">
        <v>117</v>
      </c>
      <c r="N21" s="14" t="str">
        <f t="shared" si="9"/>
        <v>1999_4_f9_2</v>
      </c>
      <c r="O21" s="15">
        <f t="shared" si="1"/>
        <v>55.072463768115945</v>
      </c>
      <c r="P21" s="15">
        <f t="shared" si="2"/>
        <v>0</v>
      </c>
      <c r="Q21" s="15">
        <f t="shared" si="3"/>
        <v>3</v>
      </c>
      <c r="R21" s="15">
        <f t="shared" si="4"/>
        <v>26</v>
      </c>
      <c r="S21" s="15">
        <f t="shared" si="5"/>
        <v>39</v>
      </c>
      <c r="T21" s="15">
        <f t="shared" si="6"/>
        <v>1</v>
      </c>
      <c r="V21" s="16">
        <f t="shared" si="10"/>
        <v>0</v>
      </c>
      <c r="W21" s="16">
        <f t="shared" si="10"/>
        <v>-4.3478260869565216E-2</v>
      </c>
      <c r="X21" s="16">
        <f t="shared" si="7"/>
        <v>0.37681159420289856</v>
      </c>
      <c r="Y21" s="16">
        <f t="shared" si="7"/>
        <v>0.56521739130434778</v>
      </c>
      <c r="Z21" s="16">
        <f t="shared" si="7"/>
        <v>1.4492753623188406E-2</v>
      </c>
      <c r="AA21" s="15">
        <f t="shared" si="8"/>
        <v>69</v>
      </c>
    </row>
    <row r="22" spans="1:27" x14ac:dyDescent="0.25">
      <c r="A22" s="99" t="str">
        <f t="shared" si="0"/>
        <v>1987_4_InEI</v>
      </c>
      <c r="B22" s="32" t="s">
        <v>176</v>
      </c>
      <c r="C22" s="32" t="s">
        <v>107</v>
      </c>
      <c r="D22" s="32">
        <v>1</v>
      </c>
      <c r="E22" s="32">
        <v>1</v>
      </c>
      <c r="F22" s="32">
        <v>20.5</v>
      </c>
      <c r="G22" s="32">
        <v>64.5</v>
      </c>
      <c r="H22" s="32">
        <v>13</v>
      </c>
      <c r="I22" s="32"/>
      <c r="J22" s="32">
        <v>87.5</v>
      </c>
      <c r="K22" s="25"/>
      <c r="L22" s="19"/>
      <c r="M22" s="5" t="s">
        <v>118</v>
      </c>
      <c r="N22" s="14" t="str">
        <f t="shared" si="9"/>
        <v>2000_4_f9_2</v>
      </c>
      <c r="O22" s="15">
        <f t="shared" si="1"/>
        <v>59.22330097087378</v>
      </c>
      <c r="P22" s="15">
        <f t="shared" si="2"/>
        <v>0</v>
      </c>
      <c r="Q22" s="15">
        <f t="shared" si="3"/>
        <v>6</v>
      </c>
      <c r="R22" s="15">
        <f t="shared" si="4"/>
        <v>35</v>
      </c>
      <c r="S22" s="15">
        <f t="shared" si="5"/>
        <v>57</v>
      </c>
      <c r="T22" s="15">
        <f t="shared" si="6"/>
        <v>5</v>
      </c>
      <c r="V22" s="16">
        <f t="shared" si="10"/>
        <v>0</v>
      </c>
      <c r="W22" s="16">
        <f t="shared" si="10"/>
        <v>-5.8252427184466021E-2</v>
      </c>
      <c r="X22" s="16">
        <f t="shared" si="7"/>
        <v>0.33980582524271846</v>
      </c>
      <c r="Y22" s="16">
        <f t="shared" si="7"/>
        <v>0.55339805825242716</v>
      </c>
      <c r="Z22" s="16">
        <f t="shared" si="7"/>
        <v>4.8543689320388349E-2</v>
      </c>
      <c r="AA22" s="15">
        <f t="shared" si="8"/>
        <v>103</v>
      </c>
    </row>
    <row r="23" spans="1:27" x14ac:dyDescent="0.25">
      <c r="A23" s="99" t="str">
        <f t="shared" si="0"/>
        <v>1987_4_InIN</v>
      </c>
      <c r="B23" s="32" t="s">
        <v>176</v>
      </c>
      <c r="C23" s="32" t="s">
        <v>113</v>
      </c>
      <c r="D23" s="32">
        <v>0</v>
      </c>
      <c r="E23" s="32">
        <v>1</v>
      </c>
      <c r="F23" s="32">
        <v>11</v>
      </c>
      <c r="G23" s="32">
        <v>63</v>
      </c>
      <c r="H23" s="32">
        <v>25</v>
      </c>
      <c r="I23" s="32"/>
      <c r="J23" s="32">
        <v>112</v>
      </c>
      <c r="K23" s="25"/>
      <c r="L23" s="19"/>
      <c r="M23" s="5" t="s">
        <v>119</v>
      </c>
      <c r="N23" s="14" t="str">
        <f t="shared" si="9"/>
        <v>2001_4_f9_2</v>
      </c>
      <c r="O23" s="15">
        <f t="shared" si="1"/>
        <v>25.925925925925924</v>
      </c>
      <c r="P23" s="15">
        <f t="shared" si="2"/>
        <v>1</v>
      </c>
      <c r="Q23" s="15">
        <f t="shared" si="3"/>
        <v>13</v>
      </c>
      <c r="R23" s="15">
        <f t="shared" si="4"/>
        <v>32</v>
      </c>
      <c r="S23" s="15">
        <f t="shared" si="5"/>
        <v>34</v>
      </c>
      <c r="T23" s="15">
        <f t="shared" si="6"/>
        <v>1</v>
      </c>
      <c r="V23" s="16">
        <f t="shared" si="10"/>
        <v>-1.2345679012345678E-2</v>
      </c>
      <c r="W23" s="16">
        <f t="shared" si="10"/>
        <v>-0.16049382716049382</v>
      </c>
      <c r="X23" s="16">
        <f t="shared" si="7"/>
        <v>0.39506172839506171</v>
      </c>
      <c r="Y23" s="16">
        <f t="shared" si="7"/>
        <v>0.41975308641975306</v>
      </c>
      <c r="Z23" s="16">
        <f t="shared" si="7"/>
        <v>1.2345679012345678E-2</v>
      </c>
      <c r="AA23" s="15">
        <f t="shared" si="8"/>
        <v>81</v>
      </c>
    </row>
    <row r="24" spans="1:27" x14ac:dyDescent="0.25">
      <c r="A24" s="99" t="str">
        <f t="shared" si="0"/>
        <v>1987_4_lagE</v>
      </c>
      <c r="B24" s="32" t="s">
        <v>176</v>
      </c>
      <c r="C24" s="32" t="s">
        <v>226</v>
      </c>
      <c r="D24" s="32">
        <v>0</v>
      </c>
      <c r="E24" s="32">
        <v>0</v>
      </c>
      <c r="F24" s="32">
        <v>12</v>
      </c>
      <c r="G24" s="32">
        <v>66</v>
      </c>
      <c r="H24" s="32">
        <v>22</v>
      </c>
      <c r="I24" s="32"/>
      <c r="J24" s="32">
        <v>109</v>
      </c>
      <c r="K24" s="25"/>
      <c r="L24" s="19"/>
      <c r="M24" s="5" t="s">
        <v>120</v>
      </c>
      <c r="N24" s="14" t="str">
        <f t="shared" si="9"/>
        <v>2002_4_f9_2</v>
      </c>
      <c r="O24" s="15">
        <f t="shared" si="1"/>
        <v>0</v>
      </c>
      <c r="P24" s="15">
        <f t="shared" si="2"/>
        <v>0</v>
      </c>
      <c r="Q24" s="15">
        <f t="shared" si="3"/>
        <v>19</v>
      </c>
      <c r="R24" s="15">
        <f t="shared" si="4"/>
        <v>38</v>
      </c>
      <c r="S24" s="15">
        <f t="shared" si="5"/>
        <v>17</v>
      </c>
      <c r="T24" s="15">
        <f t="shared" si="6"/>
        <v>1</v>
      </c>
      <c r="V24" s="16">
        <f t="shared" si="10"/>
        <v>0</v>
      </c>
      <c r="W24" s="16">
        <f t="shared" si="10"/>
        <v>-0.25333333333333335</v>
      </c>
      <c r="X24" s="16">
        <f t="shared" ref="X24:X33" si="11">R24/SUM($P24:$T24)</f>
        <v>0.50666666666666671</v>
      </c>
      <c r="Y24" s="16">
        <f t="shared" ref="Y24:Z28" si="12">S24/SUM($P24:$T24)</f>
        <v>0.22666666666666666</v>
      </c>
      <c r="Z24" s="16">
        <f t="shared" si="12"/>
        <v>1.3333333333333334E-2</v>
      </c>
      <c r="AA24" s="15">
        <f t="shared" si="8"/>
        <v>75</v>
      </c>
    </row>
    <row r="25" spans="1:27" x14ac:dyDescent="0.25">
      <c r="A25" s="99" t="str">
        <f t="shared" si="0"/>
        <v>1987_4_lagI</v>
      </c>
      <c r="B25" s="32" t="s">
        <v>176</v>
      </c>
      <c r="C25" s="32" t="s">
        <v>227</v>
      </c>
      <c r="D25" s="32">
        <v>0</v>
      </c>
      <c r="E25" s="32">
        <v>0</v>
      </c>
      <c r="F25" s="32">
        <v>6</v>
      </c>
      <c r="G25" s="32">
        <v>43.5</v>
      </c>
      <c r="H25" s="32">
        <v>50.5</v>
      </c>
      <c r="I25" s="32"/>
      <c r="J25" s="32">
        <v>143.5</v>
      </c>
      <c r="K25" s="25"/>
      <c r="L25" s="19"/>
      <c r="M25" s="5" t="s">
        <v>121</v>
      </c>
      <c r="N25" s="14" t="str">
        <f t="shared" si="9"/>
        <v>2003_4_f9_2</v>
      </c>
      <c r="O25" s="15">
        <f t="shared" si="1"/>
        <v>9.375</v>
      </c>
      <c r="P25" s="15">
        <f t="shared" si="2"/>
        <v>0</v>
      </c>
      <c r="Q25" s="15">
        <f t="shared" si="3"/>
        <v>16</v>
      </c>
      <c r="R25" s="15">
        <f t="shared" si="4"/>
        <v>26</v>
      </c>
      <c r="S25" s="15">
        <f t="shared" si="5"/>
        <v>22</v>
      </c>
      <c r="T25" s="15">
        <f t="shared" si="6"/>
        <v>0</v>
      </c>
      <c r="V25" s="16">
        <f t="shared" si="10"/>
        <v>0</v>
      </c>
      <c r="W25" s="16">
        <f t="shared" si="10"/>
        <v>-0.25</v>
      </c>
      <c r="X25" s="16">
        <f t="shared" si="11"/>
        <v>0.40625</v>
      </c>
      <c r="Y25" s="16">
        <f t="shared" si="12"/>
        <v>0.34375</v>
      </c>
      <c r="Z25" s="16">
        <f t="shared" si="12"/>
        <v>0</v>
      </c>
      <c r="AA25" s="15">
        <f t="shared" si="8"/>
        <v>64</v>
      </c>
    </row>
    <row r="26" spans="1:27" x14ac:dyDescent="0.25">
      <c r="A26" s="99" t="str">
        <f t="shared" si="0"/>
        <v>1988_4_f4_1</v>
      </c>
      <c r="B26" s="32" t="s">
        <v>177</v>
      </c>
      <c r="C26" s="32" t="s">
        <v>43</v>
      </c>
      <c r="D26" s="32">
        <v>0</v>
      </c>
      <c r="E26" s="32">
        <v>0</v>
      </c>
      <c r="F26" s="32">
        <v>3</v>
      </c>
      <c r="G26" s="32">
        <v>53</v>
      </c>
      <c r="H26" s="32">
        <v>44</v>
      </c>
      <c r="I26" s="32"/>
      <c r="J26" s="32">
        <v>140</v>
      </c>
      <c r="K26" s="25"/>
      <c r="L26" s="19"/>
      <c r="M26" s="5" t="s">
        <v>122</v>
      </c>
      <c r="N26" s="14" t="str">
        <f t="shared" si="9"/>
        <v>2004_4_f9_2</v>
      </c>
      <c r="O26" s="15">
        <f t="shared" si="1"/>
        <v>54.6875</v>
      </c>
      <c r="P26" s="15">
        <f t="shared" si="2"/>
        <v>0</v>
      </c>
      <c r="Q26" s="15">
        <f t="shared" si="3"/>
        <v>1</v>
      </c>
      <c r="R26" s="15">
        <f t="shared" si="4"/>
        <v>30</v>
      </c>
      <c r="S26" s="15">
        <f t="shared" si="5"/>
        <v>30</v>
      </c>
      <c r="T26" s="15">
        <f t="shared" si="6"/>
        <v>3</v>
      </c>
      <c r="V26" s="16">
        <f t="shared" si="10"/>
        <v>0</v>
      </c>
      <c r="W26" s="16">
        <f t="shared" si="10"/>
        <v>-1.5625E-2</v>
      </c>
      <c r="X26" s="16">
        <f t="shared" si="11"/>
        <v>0.46875</v>
      </c>
      <c r="Y26" s="16">
        <f t="shared" si="12"/>
        <v>0.46875</v>
      </c>
      <c r="Z26" s="16">
        <f t="shared" si="12"/>
        <v>4.6875E-2</v>
      </c>
      <c r="AA26" s="15">
        <f t="shared" si="8"/>
        <v>64</v>
      </c>
    </row>
    <row r="27" spans="1:27" x14ac:dyDescent="0.25">
      <c r="A27" s="99" t="str">
        <f t="shared" si="0"/>
        <v>1988_4_f4_2</v>
      </c>
      <c r="B27" s="32" t="s">
        <v>177</v>
      </c>
      <c r="C27" s="32" t="s">
        <v>44</v>
      </c>
      <c r="D27" s="32">
        <v>0</v>
      </c>
      <c r="E27" s="32">
        <v>0</v>
      </c>
      <c r="F27" s="32">
        <v>6</v>
      </c>
      <c r="G27" s="32">
        <v>55</v>
      </c>
      <c r="H27" s="32">
        <v>39</v>
      </c>
      <c r="I27" s="32"/>
      <c r="J27" s="32">
        <v>132</v>
      </c>
      <c r="K27" s="25"/>
      <c r="L27" s="19"/>
      <c r="M27" s="5" t="s">
        <v>123</v>
      </c>
      <c r="N27" s="14" t="str">
        <f t="shared" si="9"/>
        <v>2005_4_f9_2</v>
      </c>
      <c r="O27" s="15">
        <f t="shared" si="1"/>
        <v>48.529411764705884</v>
      </c>
      <c r="P27" s="15">
        <f t="shared" si="2"/>
        <v>0</v>
      </c>
      <c r="Q27" s="15">
        <f t="shared" si="3"/>
        <v>8</v>
      </c>
      <c r="R27" s="15">
        <f t="shared" si="4"/>
        <v>21</v>
      </c>
      <c r="S27" s="15">
        <f t="shared" si="5"/>
        <v>37</v>
      </c>
      <c r="T27" s="15">
        <f t="shared" si="6"/>
        <v>2</v>
      </c>
      <c r="V27" s="16">
        <f t="shared" si="10"/>
        <v>0</v>
      </c>
      <c r="W27" s="16">
        <f t="shared" si="10"/>
        <v>-0.11764705882352941</v>
      </c>
      <c r="X27" s="16">
        <f t="shared" si="11"/>
        <v>0.30882352941176472</v>
      </c>
      <c r="Y27" s="16">
        <f t="shared" si="12"/>
        <v>0.54411764705882348</v>
      </c>
      <c r="Z27" s="16">
        <f t="shared" si="12"/>
        <v>2.9411764705882353E-2</v>
      </c>
      <c r="AA27" s="15">
        <f>IF(ISNUMBER(VLOOKUP($N27,$A$2:$J$679,9,FALSE)),VLOOKUP($N27,$A$2:$J$679,9,FALSE),#N/A)</f>
        <v>68</v>
      </c>
    </row>
    <row r="28" spans="1:27" x14ac:dyDescent="0.25">
      <c r="A28" s="99" t="str">
        <f t="shared" si="0"/>
        <v>1988_4_f4_3</v>
      </c>
      <c r="B28" s="32" t="s">
        <v>177</v>
      </c>
      <c r="C28" s="32" t="s">
        <v>100</v>
      </c>
      <c r="D28" s="32">
        <v>0</v>
      </c>
      <c r="E28" s="32">
        <v>0</v>
      </c>
      <c r="F28" s="32">
        <v>0</v>
      </c>
      <c r="G28" s="32">
        <v>27</v>
      </c>
      <c r="H28" s="32">
        <v>73</v>
      </c>
      <c r="I28" s="32"/>
      <c r="J28" s="32">
        <v>172</v>
      </c>
      <c r="K28" s="25"/>
      <c r="L28" s="19"/>
      <c r="M28" s="5" t="s">
        <v>124</v>
      </c>
      <c r="N28" s="14" t="str">
        <f t="shared" si="9"/>
        <v>2006_4_f9_2</v>
      </c>
      <c r="O28" s="15">
        <f t="shared" si="1"/>
        <v>33.333333333333329</v>
      </c>
      <c r="P28" s="15">
        <f t="shared" si="2"/>
        <v>1</v>
      </c>
      <c r="Q28" s="15">
        <f t="shared" si="3"/>
        <v>13</v>
      </c>
      <c r="R28" s="15">
        <f t="shared" si="4"/>
        <v>21</v>
      </c>
      <c r="S28" s="15">
        <f t="shared" si="5"/>
        <v>35</v>
      </c>
      <c r="T28" s="15">
        <f t="shared" si="6"/>
        <v>2</v>
      </c>
      <c r="V28" s="16">
        <f t="shared" si="10"/>
        <v>-1.3888888888888888E-2</v>
      </c>
      <c r="W28" s="16">
        <f t="shared" si="10"/>
        <v>-0.18055555555555555</v>
      </c>
      <c r="X28" s="16">
        <f t="shared" si="11"/>
        <v>0.29166666666666669</v>
      </c>
      <c r="Y28" s="16">
        <f t="shared" si="12"/>
        <v>0.4861111111111111</v>
      </c>
      <c r="Z28" s="16">
        <f t="shared" si="12"/>
        <v>2.7777777777777776E-2</v>
      </c>
      <c r="AA28" s="15">
        <f t="shared" si="8"/>
        <v>72</v>
      </c>
    </row>
    <row r="29" spans="1:27" x14ac:dyDescent="0.25">
      <c r="A29" s="99" t="str">
        <f t="shared" si="0"/>
        <v>1988_4_f4_4</v>
      </c>
      <c r="B29" s="32" t="s">
        <v>177</v>
      </c>
      <c r="C29" s="32" t="s">
        <v>102</v>
      </c>
      <c r="D29" s="32">
        <v>0</v>
      </c>
      <c r="E29" s="32">
        <v>0</v>
      </c>
      <c r="F29" s="32">
        <v>0</v>
      </c>
      <c r="G29" s="32">
        <v>39</v>
      </c>
      <c r="H29" s="32">
        <v>61</v>
      </c>
      <c r="I29" s="32"/>
      <c r="J29" s="32">
        <v>160</v>
      </c>
      <c r="K29" s="25"/>
      <c r="L29" s="19"/>
      <c r="M29" s="5" t="s">
        <v>125</v>
      </c>
      <c r="N29" s="14" t="str">
        <f t="shared" ref="N29:N34" si="13">CONCATENATE(M29,"_",$N$3)</f>
        <v>2007_4_f9_2</v>
      </c>
      <c r="O29" s="15">
        <f t="shared" si="1"/>
        <v>15.384615384615385</v>
      </c>
      <c r="P29" s="15">
        <f t="shared" si="2"/>
        <v>1</v>
      </c>
      <c r="Q29" s="15">
        <f t="shared" si="3"/>
        <v>13</v>
      </c>
      <c r="R29" s="15">
        <f t="shared" si="4"/>
        <v>29</v>
      </c>
      <c r="S29" s="15">
        <f t="shared" si="5"/>
        <v>19</v>
      </c>
      <c r="T29" s="15">
        <f t="shared" si="6"/>
        <v>3</v>
      </c>
      <c r="V29" s="16">
        <f t="shared" ref="V29:W33" si="14">-(P29/SUM($P29:$T29))</f>
        <v>-1.5384615384615385E-2</v>
      </c>
      <c r="W29" s="16">
        <f t="shared" si="14"/>
        <v>-0.2</v>
      </c>
      <c r="X29" s="16">
        <f t="shared" si="11"/>
        <v>0.44615384615384618</v>
      </c>
      <c r="Y29" s="16">
        <f t="shared" ref="Y29:Z33" si="15">S29/SUM($P29:$T29)</f>
        <v>0.29230769230769232</v>
      </c>
      <c r="Z29" s="16">
        <f t="shared" si="15"/>
        <v>4.6153846153846156E-2</v>
      </c>
      <c r="AA29" s="15">
        <f t="shared" si="8"/>
        <v>65</v>
      </c>
    </row>
    <row r="30" spans="1:27" x14ac:dyDescent="0.25">
      <c r="A30" s="99" t="str">
        <f t="shared" si="0"/>
        <v>1988_4_f9_1</v>
      </c>
      <c r="B30" s="32" t="s">
        <v>177</v>
      </c>
      <c r="C30" s="32" t="s">
        <v>4</v>
      </c>
      <c r="D30" s="32">
        <v>0</v>
      </c>
      <c r="E30" s="32">
        <v>0</v>
      </c>
      <c r="F30" s="32">
        <v>13</v>
      </c>
      <c r="G30" s="32">
        <v>76</v>
      </c>
      <c r="H30" s="32">
        <v>11</v>
      </c>
      <c r="I30" s="32"/>
      <c r="J30" s="32">
        <v>98</v>
      </c>
      <c r="K30" s="25"/>
      <c r="L30" s="19"/>
      <c r="M30" s="5" t="s">
        <v>49</v>
      </c>
      <c r="N30" s="14" t="str">
        <f t="shared" si="13"/>
        <v>2008_4_f9_2</v>
      </c>
      <c r="O30" s="15">
        <f t="shared" si="1"/>
        <v>5</v>
      </c>
      <c r="P30" s="15">
        <f t="shared" si="2"/>
        <v>1</v>
      </c>
      <c r="Q30" s="15">
        <f t="shared" si="3"/>
        <v>13</v>
      </c>
      <c r="R30" s="15">
        <f t="shared" si="4"/>
        <v>28</v>
      </c>
      <c r="S30" s="15">
        <f t="shared" si="5"/>
        <v>18</v>
      </c>
      <c r="T30" s="15">
        <f t="shared" si="6"/>
        <v>0</v>
      </c>
      <c r="V30" s="16">
        <f t="shared" si="14"/>
        <v>-1.6666666666666666E-2</v>
      </c>
      <c r="W30" s="16">
        <f t="shared" si="14"/>
        <v>-0.21666666666666667</v>
      </c>
      <c r="X30" s="16">
        <f t="shared" si="11"/>
        <v>0.46666666666666667</v>
      </c>
      <c r="Y30" s="16">
        <f t="shared" si="15"/>
        <v>0.3</v>
      </c>
      <c r="Z30" s="16">
        <f t="shared" si="15"/>
        <v>0</v>
      </c>
      <c r="AA30" s="15">
        <f t="shared" si="8"/>
        <v>60</v>
      </c>
    </row>
    <row r="31" spans="1:27" x14ac:dyDescent="0.25">
      <c r="A31" s="99" t="str">
        <f t="shared" si="0"/>
        <v>1988_4_f9_2</v>
      </c>
      <c r="B31" s="32" t="s">
        <v>177</v>
      </c>
      <c r="C31" s="32" t="s">
        <v>5</v>
      </c>
      <c r="D31" s="32">
        <v>0</v>
      </c>
      <c r="E31" s="32">
        <v>0</v>
      </c>
      <c r="F31" s="32">
        <v>14</v>
      </c>
      <c r="G31" s="32">
        <v>68</v>
      </c>
      <c r="H31" s="32">
        <v>18</v>
      </c>
      <c r="I31" s="32"/>
      <c r="J31" s="32">
        <v>104</v>
      </c>
      <c r="K31" s="25"/>
      <c r="L31" s="18"/>
      <c r="M31" s="5" t="s">
        <v>51</v>
      </c>
      <c r="N31" s="14" t="str">
        <f t="shared" si="13"/>
        <v>2009_4_f9_2</v>
      </c>
      <c r="O31" s="15">
        <f t="shared" si="1"/>
        <v>5.5555555555555554</v>
      </c>
      <c r="P31" s="15">
        <f t="shared" si="2"/>
        <v>0</v>
      </c>
      <c r="Q31" s="15">
        <f t="shared" si="3"/>
        <v>18</v>
      </c>
      <c r="R31" s="15">
        <f t="shared" si="4"/>
        <v>34</v>
      </c>
      <c r="S31" s="15">
        <f t="shared" si="5"/>
        <v>18</v>
      </c>
      <c r="T31" s="15">
        <f t="shared" si="6"/>
        <v>2</v>
      </c>
      <c r="V31" s="16">
        <f t="shared" si="14"/>
        <v>0</v>
      </c>
      <c r="W31" s="16">
        <f t="shared" si="14"/>
        <v>-0.25</v>
      </c>
      <c r="X31" s="16">
        <f t="shared" si="11"/>
        <v>0.47222222222222221</v>
      </c>
      <c r="Y31" s="16">
        <f t="shared" si="15"/>
        <v>0.25</v>
      </c>
      <c r="Z31" s="16">
        <f t="shared" si="15"/>
        <v>2.7777777777777776E-2</v>
      </c>
      <c r="AA31" s="15">
        <f t="shared" si="8"/>
        <v>72</v>
      </c>
    </row>
    <row r="32" spans="1:27" x14ac:dyDescent="0.25">
      <c r="A32" s="99" t="str">
        <f t="shared" si="0"/>
        <v>1988_4_f9_3</v>
      </c>
      <c r="B32" s="32" t="s">
        <v>177</v>
      </c>
      <c r="C32" s="32" t="s">
        <v>6</v>
      </c>
      <c r="D32" s="32">
        <v>0</v>
      </c>
      <c r="E32" s="32">
        <v>0</v>
      </c>
      <c r="F32" s="32">
        <v>11</v>
      </c>
      <c r="G32" s="32">
        <v>56</v>
      </c>
      <c r="H32" s="32">
        <v>33</v>
      </c>
      <c r="I32" s="32"/>
      <c r="J32" s="32">
        <v>122</v>
      </c>
      <c r="K32" s="25"/>
      <c r="L32" s="18"/>
      <c r="M32" s="5" t="s">
        <v>53</v>
      </c>
      <c r="N32" s="14" t="str">
        <f t="shared" si="13"/>
        <v>2010_4_f9_2</v>
      </c>
      <c r="O32" s="15">
        <f t="shared" si="1"/>
        <v>51.5625</v>
      </c>
      <c r="P32" s="15">
        <f t="shared" si="2"/>
        <v>0</v>
      </c>
      <c r="Q32" s="15">
        <f t="shared" si="3"/>
        <v>3</v>
      </c>
      <c r="R32" s="15">
        <f t="shared" si="4"/>
        <v>28</v>
      </c>
      <c r="S32" s="15">
        <f t="shared" si="5"/>
        <v>30</v>
      </c>
      <c r="T32" s="15">
        <f t="shared" si="6"/>
        <v>3</v>
      </c>
      <c r="V32" s="16">
        <f t="shared" si="14"/>
        <v>0</v>
      </c>
      <c r="W32" s="16">
        <f t="shared" si="14"/>
        <v>-4.6875E-2</v>
      </c>
      <c r="X32" s="16">
        <f t="shared" si="11"/>
        <v>0.4375</v>
      </c>
      <c r="Y32" s="16">
        <f t="shared" si="15"/>
        <v>0.46875</v>
      </c>
      <c r="Z32" s="16">
        <f t="shared" si="15"/>
        <v>4.6875E-2</v>
      </c>
      <c r="AA32" s="15">
        <f t="shared" si="8"/>
        <v>64</v>
      </c>
    </row>
    <row r="33" spans="1:29" x14ac:dyDescent="0.25">
      <c r="A33" s="99" t="str">
        <f t="shared" si="0"/>
        <v>1988_4_f9_4</v>
      </c>
      <c r="B33" s="32" t="s">
        <v>177</v>
      </c>
      <c r="C33" s="32" t="s">
        <v>7</v>
      </c>
      <c r="D33" s="32">
        <v>0</v>
      </c>
      <c r="E33" s="32">
        <v>2</v>
      </c>
      <c r="F33" s="32">
        <v>12</v>
      </c>
      <c r="G33" s="32">
        <v>60</v>
      </c>
      <c r="H33" s="32">
        <v>26</v>
      </c>
      <c r="I33" s="32"/>
      <c r="J33" s="32">
        <v>110</v>
      </c>
      <c r="K33" s="25"/>
      <c r="L33" s="18"/>
      <c r="M33" s="5" t="s">
        <v>55</v>
      </c>
      <c r="N33" s="14" t="str">
        <f t="shared" si="13"/>
        <v>2011_4_f9_2</v>
      </c>
      <c r="O33" s="15">
        <f t="shared" si="1"/>
        <v>63.70967741935484</v>
      </c>
      <c r="P33" s="15">
        <f t="shared" si="2"/>
        <v>0</v>
      </c>
      <c r="Q33" s="15">
        <f t="shared" si="3"/>
        <v>9</v>
      </c>
      <c r="R33" s="15">
        <f t="shared" si="4"/>
        <v>39</v>
      </c>
      <c r="S33" s="15">
        <f t="shared" si="5"/>
        <v>64</v>
      </c>
      <c r="T33" s="15">
        <f t="shared" si="6"/>
        <v>12</v>
      </c>
      <c r="V33" s="16">
        <f t="shared" si="14"/>
        <v>0</v>
      </c>
      <c r="W33" s="16">
        <f t="shared" si="14"/>
        <v>-7.2580645161290328E-2</v>
      </c>
      <c r="X33" s="16">
        <f t="shared" si="11"/>
        <v>0.31451612903225806</v>
      </c>
      <c r="Y33" s="16">
        <f t="shared" si="15"/>
        <v>0.5161290322580645</v>
      </c>
      <c r="Z33" s="16">
        <f t="shared" si="15"/>
        <v>9.6774193548387094E-2</v>
      </c>
      <c r="AA33" s="15">
        <f t="shared" si="8"/>
        <v>124</v>
      </c>
    </row>
    <row r="34" spans="1:29" x14ac:dyDescent="0.25">
      <c r="A34" s="99" t="str">
        <f t="shared" si="0"/>
        <v>1988_4_InEI</v>
      </c>
      <c r="B34" s="32" t="s">
        <v>177</v>
      </c>
      <c r="C34" s="32" t="s">
        <v>107</v>
      </c>
      <c r="D34" s="32">
        <v>0</v>
      </c>
      <c r="E34" s="32">
        <v>0</v>
      </c>
      <c r="F34" s="32">
        <v>13.5</v>
      </c>
      <c r="G34" s="32">
        <v>72</v>
      </c>
      <c r="H34" s="32">
        <v>14.5</v>
      </c>
      <c r="I34" s="32"/>
      <c r="J34" s="32">
        <v>101</v>
      </c>
      <c r="K34" s="25"/>
      <c r="L34" s="18"/>
      <c r="M34" s="5" t="s">
        <v>57</v>
      </c>
      <c r="N34" s="5" t="str">
        <f t="shared" si="13"/>
        <v>2012_4_f9_2</v>
      </c>
      <c r="O34" s="5">
        <f t="shared" si="1"/>
        <v>49.350649350649348</v>
      </c>
      <c r="P34" s="5">
        <f t="shared" si="2"/>
        <v>0</v>
      </c>
      <c r="Q34" s="5">
        <f t="shared" si="3"/>
        <v>16</v>
      </c>
      <c r="R34" s="5">
        <f t="shared" si="4"/>
        <v>61</v>
      </c>
      <c r="S34" s="5">
        <f t="shared" si="5"/>
        <v>62</v>
      </c>
      <c r="T34" s="15">
        <f t="shared" si="6"/>
        <v>15</v>
      </c>
      <c r="U34" s="18"/>
      <c r="V34" s="16">
        <f t="shared" ref="V34" si="16">-(P34/SUM($P34:$T34))</f>
        <v>0</v>
      </c>
      <c r="W34" s="16">
        <f t="shared" ref="W34" si="17">-(Q34/SUM($P34:$T34))</f>
        <v>-0.1038961038961039</v>
      </c>
      <c r="X34" s="16">
        <f t="shared" ref="X34" si="18">R34/SUM($P34:$T34)</f>
        <v>0.39610389610389612</v>
      </c>
      <c r="Y34" s="16">
        <f t="shared" ref="Y34" si="19">S34/SUM($P34:$T34)</f>
        <v>0.40259740259740262</v>
      </c>
      <c r="Z34" s="16">
        <f t="shared" ref="Z34" si="20">T34/SUM($P34:$T34)</f>
        <v>9.7402597402597407E-2</v>
      </c>
      <c r="AA34" s="15">
        <f t="shared" si="8"/>
        <v>154</v>
      </c>
    </row>
    <row r="35" spans="1:29" x14ac:dyDescent="0.25">
      <c r="A35" s="99" t="str">
        <f t="shared" si="0"/>
        <v>1988_4_InIN</v>
      </c>
      <c r="B35" s="32" t="s">
        <v>177</v>
      </c>
      <c r="C35" s="32" t="s">
        <v>113</v>
      </c>
      <c r="D35" s="32">
        <v>0</v>
      </c>
      <c r="E35" s="32">
        <v>1</v>
      </c>
      <c r="F35" s="32">
        <v>11.5</v>
      </c>
      <c r="G35" s="32">
        <v>58</v>
      </c>
      <c r="H35" s="32">
        <v>29.5</v>
      </c>
      <c r="I35" s="32"/>
      <c r="J35" s="32">
        <v>116</v>
      </c>
      <c r="K35" s="25"/>
      <c r="L35" s="18"/>
      <c r="M35" s="5" t="s">
        <v>59</v>
      </c>
      <c r="N35" s="5" t="str">
        <f t="shared" ref="N35" si="21">CONCATENATE(M35,"_",$N$3)</f>
        <v>2013_4_f9_2</v>
      </c>
      <c r="O35" s="5">
        <f t="shared" si="1"/>
        <v>16.161616161616163</v>
      </c>
      <c r="P35" s="5">
        <f t="shared" si="2"/>
        <v>0</v>
      </c>
      <c r="Q35" s="5">
        <f t="shared" si="3"/>
        <v>22</v>
      </c>
      <c r="R35" s="5">
        <f t="shared" si="4"/>
        <v>41</v>
      </c>
      <c r="S35" s="5">
        <f t="shared" si="5"/>
        <v>34</v>
      </c>
      <c r="T35" s="15">
        <f t="shared" si="6"/>
        <v>2</v>
      </c>
      <c r="U35" s="25"/>
      <c r="V35" s="16">
        <f t="shared" ref="V35" si="22">-(P35/SUM($P35:$T35))</f>
        <v>0</v>
      </c>
      <c r="W35" s="16">
        <f t="shared" ref="W35" si="23">-(Q35/SUM($P35:$T35))</f>
        <v>-0.22222222222222221</v>
      </c>
      <c r="X35" s="16">
        <f t="shared" ref="X35" si="24">R35/SUM($P35:$T35)</f>
        <v>0.41414141414141414</v>
      </c>
      <c r="Y35" s="16">
        <f t="shared" ref="Y35" si="25">S35/SUM($P35:$T35)</f>
        <v>0.34343434343434343</v>
      </c>
      <c r="Z35" s="16">
        <f t="shared" ref="Z35" si="26">T35/SUM($P35:$T35)</f>
        <v>2.0202020202020204E-2</v>
      </c>
      <c r="AA35" s="15">
        <f t="shared" si="8"/>
        <v>99</v>
      </c>
      <c r="AB35" s="25"/>
    </row>
    <row r="36" spans="1:29" x14ac:dyDescent="0.25">
      <c r="A36" s="99" t="str">
        <f t="shared" si="0"/>
        <v>1988_4_lagE</v>
      </c>
      <c r="B36" s="32" t="s">
        <v>177</v>
      </c>
      <c r="C36" s="32" t="s">
        <v>226</v>
      </c>
      <c r="D36" s="32">
        <v>0</v>
      </c>
      <c r="E36" s="32">
        <v>0</v>
      </c>
      <c r="F36" s="32">
        <v>4.5</v>
      </c>
      <c r="G36" s="32">
        <v>54</v>
      </c>
      <c r="H36" s="32">
        <v>41.5</v>
      </c>
      <c r="I36" s="32"/>
      <c r="J36" s="32">
        <v>136</v>
      </c>
      <c r="K36" s="25"/>
      <c r="M36" s="5" t="s">
        <v>71</v>
      </c>
      <c r="N36" s="5" t="str">
        <f t="shared" ref="N36:N38" si="27">CONCATENATE(M36,"_",$N$3)</f>
        <v>2014_4_f9_2</v>
      </c>
      <c r="O36" s="5">
        <f t="shared" si="1"/>
        <v>-32.5</v>
      </c>
      <c r="P36" s="5">
        <f t="shared" si="2"/>
        <v>4</v>
      </c>
      <c r="Q36" s="5">
        <f t="shared" si="3"/>
        <v>52</v>
      </c>
      <c r="R36" s="5">
        <f t="shared" si="4"/>
        <v>43</v>
      </c>
      <c r="S36" s="5">
        <f t="shared" si="5"/>
        <v>21</v>
      </c>
      <c r="T36" s="15">
        <f t="shared" si="6"/>
        <v>0</v>
      </c>
      <c r="U36" s="31"/>
      <c r="V36" s="16">
        <f t="shared" ref="V36:V38" si="28">-(P36/SUM($P36:$T36))</f>
        <v>-3.3333333333333333E-2</v>
      </c>
      <c r="W36" s="16">
        <f t="shared" ref="W36:W38" si="29">-(Q36/SUM($P36:$T36))</f>
        <v>-0.43333333333333335</v>
      </c>
      <c r="X36" s="16">
        <f t="shared" ref="X36:X38" si="30">R36/SUM($P36:$T36)</f>
        <v>0.35833333333333334</v>
      </c>
      <c r="Y36" s="16">
        <f t="shared" ref="Y36:Y38" si="31">S36/SUM($P36:$T36)</f>
        <v>0.17499999999999999</v>
      </c>
      <c r="Z36" s="16">
        <f t="shared" ref="Z36:Z38" si="32">T36/SUM($P36:$T36)</f>
        <v>0</v>
      </c>
      <c r="AA36" s="15">
        <f t="shared" si="8"/>
        <v>120</v>
      </c>
      <c r="AB36" s="31"/>
      <c r="AC36" s="31"/>
    </row>
    <row r="37" spans="1:29" x14ac:dyDescent="0.25">
      <c r="A37" s="99" t="str">
        <f t="shared" si="0"/>
        <v>1988_4_lagI</v>
      </c>
      <c r="B37" s="32" t="s">
        <v>177</v>
      </c>
      <c r="C37" s="32" t="s">
        <v>227</v>
      </c>
      <c r="D37" s="32">
        <v>0</v>
      </c>
      <c r="E37" s="32">
        <v>0</v>
      </c>
      <c r="F37" s="32">
        <v>0</v>
      </c>
      <c r="G37" s="32">
        <v>33</v>
      </c>
      <c r="H37" s="32">
        <v>67</v>
      </c>
      <c r="I37" s="32"/>
      <c r="J37" s="32">
        <v>166</v>
      </c>
      <c r="K37" s="25"/>
      <c r="M37" s="5" t="s">
        <v>73</v>
      </c>
      <c r="N37" s="5" t="str">
        <f t="shared" si="27"/>
        <v>2015_4_f9_2</v>
      </c>
      <c r="O37" s="5">
        <f t="shared" si="1"/>
        <v>-24.390243902439025</v>
      </c>
      <c r="P37" s="5">
        <f t="shared" si="2"/>
        <v>5</v>
      </c>
      <c r="Q37" s="5">
        <f t="shared" si="3"/>
        <v>55</v>
      </c>
      <c r="R37" s="5">
        <f t="shared" si="4"/>
        <v>81</v>
      </c>
      <c r="S37" s="5">
        <f t="shared" si="5"/>
        <v>21</v>
      </c>
      <c r="T37" s="15">
        <f t="shared" si="6"/>
        <v>2</v>
      </c>
      <c r="U37" s="31"/>
      <c r="V37" s="16">
        <f t="shared" si="28"/>
        <v>-3.048780487804878E-2</v>
      </c>
      <c r="W37" s="16">
        <f t="shared" si="29"/>
        <v>-0.33536585365853661</v>
      </c>
      <c r="X37" s="16">
        <f t="shared" si="30"/>
        <v>0.49390243902439024</v>
      </c>
      <c r="Y37" s="16">
        <f t="shared" si="31"/>
        <v>0.12804878048780488</v>
      </c>
      <c r="Z37" s="16">
        <f t="shared" si="32"/>
        <v>1.2195121951219513E-2</v>
      </c>
      <c r="AA37" s="15">
        <f t="shared" si="8"/>
        <v>164</v>
      </c>
      <c r="AB37" s="31"/>
    </row>
    <row r="38" spans="1:29" x14ac:dyDescent="0.25">
      <c r="A38" s="99" t="str">
        <f t="shared" si="0"/>
        <v>1989_4_f4_1</v>
      </c>
      <c r="B38" s="32" t="s">
        <v>178</v>
      </c>
      <c r="C38" s="32" t="s">
        <v>43</v>
      </c>
      <c r="D38" s="32">
        <v>0</v>
      </c>
      <c r="E38" s="32">
        <v>0</v>
      </c>
      <c r="F38" s="32">
        <v>2</v>
      </c>
      <c r="G38" s="32">
        <v>48</v>
      </c>
      <c r="H38" s="32">
        <v>50</v>
      </c>
      <c r="I38" s="32"/>
      <c r="J38" s="32">
        <v>147</v>
      </c>
      <c r="K38" s="25"/>
      <c r="M38" s="5" t="s">
        <v>75</v>
      </c>
      <c r="N38" s="5" t="str">
        <f t="shared" si="27"/>
        <v>2016_4_f9_2</v>
      </c>
      <c r="O38" s="5">
        <f t="shared" si="1"/>
        <v>-12.56544502617801</v>
      </c>
      <c r="P38" s="5">
        <f t="shared" si="2"/>
        <v>5</v>
      </c>
      <c r="Q38" s="5">
        <f t="shared" si="3"/>
        <v>57</v>
      </c>
      <c r="R38" s="5">
        <f t="shared" si="4"/>
        <v>88</v>
      </c>
      <c r="S38" s="5">
        <f t="shared" si="5"/>
        <v>39</v>
      </c>
      <c r="T38" s="15">
        <f t="shared" si="6"/>
        <v>2</v>
      </c>
      <c r="U38" s="31"/>
      <c r="V38" s="16">
        <f t="shared" si="28"/>
        <v>-2.6178010471204188E-2</v>
      </c>
      <c r="W38" s="16">
        <f t="shared" si="29"/>
        <v>-0.29842931937172773</v>
      </c>
      <c r="X38" s="16">
        <f t="shared" si="30"/>
        <v>0.4607329842931937</v>
      </c>
      <c r="Y38" s="16">
        <f t="shared" si="31"/>
        <v>0.20418848167539266</v>
      </c>
      <c r="Z38" s="16">
        <f t="shared" si="32"/>
        <v>1.0471204188481676E-2</v>
      </c>
      <c r="AA38" s="15">
        <f t="shared" si="8"/>
        <v>191</v>
      </c>
      <c r="AB38" s="31"/>
    </row>
    <row r="39" spans="1:29" x14ac:dyDescent="0.25">
      <c r="A39" s="99" t="str">
        <f t="shared" si="0"/>
        <v>1989_4_f4_2</v>
      </c>
      <c r="B39" s="32" t="s">
        <v>178</v>
      </c>
      <c r="C39" s="32" t="s">
        <v>44</v>
      </c>
      <c r="D39" s="32">
        <v>0</v>
      </c>
      <c r="E39" s="32">
        <v>2</v>
      </c>
      <c r="F39" s="32">
        <v>5</v>
      </c>
      <c r="G39" s="32">
        <v>54</v>
      </c>
      <c r="H39" s="32">
        <v>39</v>
      </c>
      <c r="I39" s="32"/>
      <c r="J39" s="32">
        <v>129</v>
      </c>
      <c r="K39" s="25"/>
      <c r="M39" s="5" t="s">
        <v>77</v>
      </c>
      <c r="N39" s="5" t="str">
        <f t="shared" ref="N39" si="33">CONCATENATE(M39,"_",$N$3)</f>
        <v>2017_4_f9_2</v>
      </c>
      <c r="O39" s="5">
        <f t="shared" si="1"/>
        <v>-12.777777777777777</v>
      </c>
      <c r="P39" s="5">
        <f t="shared" si="2"/>
        <v>1</v>
      </c>
      <c r="Q39" s="5">
        <f t="shared" si="3"/>
        <v>56</v>
      </c>
      <c r="R39" s="5">
        <f t="shared" si="4"/>
        <v>91</v>
      </c>
      <c r="S39" s="5">
        <f t="shared" si="5"/>
        <v>29</v>
      </c>
      <c r="T39" s="15">
        <f t="shared" si="6"/>
        <v>3</v>
      </c>
      <c r="U39" s="31"/>
      <c r="V39" s="16">
        <f t="shared" ref="V39" si="34">-(P39/SUM($P39:$T39))</f>
        <v>-5.5555555555555558E-3</v>
      </c>
      <c r="W39" s="16">
        <f t="shared" ref="W39" si="35">-(Q39/SUM($P39:$T39))</f>
        <v>-0.31111111111111112</v>
      </c>
      <c r="X39" s="16">
        <f t="shared" ref="X39" si="36">R39/SUM($P39:$T39)</f>
        <v>0.50555555555555554</v>
      </c>
      <c r="Y39" s="16">
        <f t="shared" ref="Y39" si="37">S39/SUM($P39:$T39)</f>
        <v>0.16111111111111112</v>
      </c>
      <c r="Z39" s="16">
        <f t="shared" ref="Z39" si="38">T39/SUM($P39:$T39)</f>
        <v>1.6666666666666666E-2</v>
      </c>
      <c r="AA39" s="15">
        <f t="shared" si="8"/>
        <v>180</v>
      </c>
      <c r="AB39" s="31"/>
    </row>
    <row r="40" spans="1:29" x14ac:dyDescent="0.25">
      <c r="A40" s="99" t="str">
        <f t="shared" si="0"/>
        <v>1989_4_f4_3</v>
      </c>
      <c r="B40" s="32" t="s">
        <v>178</v>
      </c>
      <c r="C40" s="32" t="s">
        <v>100</v>
      </c>
      <c r="D40" s="32">
        <v>0</v>
      </c>
      <c r="E40" s="32">
        <v>0</v>
      </c>
      <c r="F40" s="32">
        <v>10</v>
      </c>
      <c r="G40" s="32">
        <v>27</v>
      </c>
      <c r="H40" s="32">
        <v>63</v>
      </c>
      <c r="I40" s="32"/>
      <c r="J40" s="32">
        <v>152</v>
      </c>
      <c r="K40" s="25"/>
      <c r="M40" s="5" t="s">
        <v>127</v>
      </c>
      <c r="N40" s="5" t="str">
        <f t="shared" ref="N40" si="39">CONCATENATE(M40,"_",$N$3)</f>
        <v>2018_4_f9_2</v>
      </c>
      <c r="O40" s="5">
        <f t="shared" si="1"/>
        <v>-2.2421524663677128</v>
      </c>
      <c r="P40" s="5">
        <f t="shared" si="2"/>
        <v>5</v>
      </c>
      <c r="Q40" s="5">
        <f t="shared" si="3"/>
        <v>54</v>
      </c>
      <c r="R40" s="5">
        <f t="shared" si="4"/>
        <v>109</v>
      </c>
      <c r="S40" s="5">
        <f t="shared" si="5"/>
        <v>51</v>
      </c>
      <c r="T40" s="15">
        <f t="shared" si="6"/>
        <v>4</v>
      </c>
      <c r="U40" s="31"/>
      <c r="V40" s="16">
        <f t="shared" ref="V40" si="40">-(P40/SUM($P40:$T40))</f>
        <v>-2.2421524663677129E-2</v>
      </c>
      <c r="W40" s="16">
        <f t="shared" ref="W40" si="41">-(Q40/SUM($P40:$T40))</f>
        <v>-0.24215246636771301</v>
      </c>
      <c r="X40" s="16">
        <f t="shared" ref="X40" si="42">R40/SUM($P40:$T40)</f>
        <v>0.48878923766816146</v>
      </c>
      <c r="Y40" s="16">
        <f t="shared" ref="Y40" si="43">S40/SUM($P40:$T40)</f>
        <v>0.22869955156950672</v>
      </c>
      <c r="Z40" s="16">
        <f t="shared" ref="Z40" si="44">T40/SUM($P40:$T40)</f>
        <v>1.7937219730941704E-2</v>
      </c>
      <c r="AA40" s="15">
        <f t="shared" si="8"/>
        <v>223</v>
      </c>
      <c r="AB40" s="31"/>
    </row>
    <row r="41" spans="1:29" x14ac:dyDescent="0.25">
      <c r="A41" s="99" t="str">
        <f t="shared" si="0"/>
        <v>1989_4_f4_4</v>
      </c>
      <c r="B41" s="32" t="s">
        <v>178</v>
      </c>
      <c r="C41" s="32" t="s">
        <v>102</v>
      </c>
      <c r="D41" s="32">
        <v>0</v>
      </c>
      <c r="E41" s="32">
        <v>0</v>
      </c>
      <c r="F41" s="32">
        <v>12</v>
      </c>
      <c r="G41" s="32">
        <v>38</v>
      </c>
      <c r="H41" s="32">
        <v>50</v>
      </c>
      <c r="I41" s="32"/>
      <c r="J41" s="32">
        <v>137</v>
      </c>
      <c r="K41" s="25"/>
      <c r="M41" s="5" t="s">
        <v>730</v>
      </c>
      <c r="N41" s="5" t="str">
        <f t="shared" ref="N41" si="45">CONCATENATE(M41,"_",$N$3)</f>
        <v>2019_4_f9_2</v>
      </c>
      <c r="O41" s="5">
        <f t="shared" si="1"/>
        <v>17.391304347826086</v>
      </c>
      <c r="P41" s="5">
        <f t="shared" si="2"/>
        <v>1</v>
      </c>
      <c r="Q41" s="5">
        <f t="shared" si="3"/>
        <v>37</v>
      </c>
      <c r="R41" s="5">
        <f t="shared" si="4"/>
        <v>79</v>
      </c>
      <c r="S41" s="5">
        <f t="shared" si="5"/>
        <v>63</v>
      </c>
      <c r="T41" s="15">
        <f t="shared" si="6"/>
        <v>4</v>
      </c>
      <c r="U41" s="31"/>
      <c r="V41" s="16">
        <f t="shared" ref="V41" si="46">-(P41/SUM($P41:$T41))</f>
        <v>-5.434782608695652E-3</v>
      </c>
      <c r="W41" s="16">
        <f t="shared" ref="W41" si="47">-(Q41/SUM($P41:$T41))</f>
        <v>-0.20108695652173914</v>
      </c>
      <c r="X41" s="16">
        <f t="shared" ref="X41" si="48">R41/SUM($P41:$T41)</f>
        <v>0.42934782608695654</v>
      </c>
      <c r="Y41" s="16">
        <f t="shared" ref="Y41" si="49">S41/SUM($P41:$T41)</f>
        <v>0.34239130434782611</v>
      </c>
      <c r="Z41" s="16">
        <f t="shared" ref="Z41" si="50">T41/SUM($P41:$T41)</f>
        <v>2.1739130434782608E-2</v>
      </c>
      <c r="AA41" s="15">
        <f t="shared" si="8"/>
        <v>184</v>
      </c>
      <c r="AB41" s="31"/>
    </row>
    <row r="42" spans="1:29" x14ac:dyDescent="0.25">
      <c r="A42" s="99" t="str">
        <f t="shared" si="0"/>
        <v>1989_4_f9_1</v>
      </c>
      <c r="B42" s="32" t="s">
        <v>178</v>
      </c>
      <c r="C42" s="32" t="s">
        <v>4</v>
      </c>
      <c r="D42" s="32">
        <v>3</v>
      </c>
      <c r="E42" s="32">
        <v>7</v>
      </c>
      <c r="F42" s="32">
        <v>32</v>
      </c>
      <c r="G42" s="32">
        <v>53</v>
      </c>
      <c r="H42" s="32">
        <v>5</v>
      </c>
      <c r="I42" s="32"/>
      <c r="J42" s="32">
        <v>50</v>
      </c>
      <c r="K42" s="25"/>
      <c r="M42" s="5" t="s">
        <v>734</v>
      </c>
      <c r="N42" s="5" t="str">
        <f t="shared" ref="N42" si="51">CONCATENATE(M42,"_",$N$3)</f>
        <v>2020_4_f9_2</v>
      </c>
      <c r="O42" s="5">
        <f t="shared" si="1"/>
        <v>26.315789473684209</v>
      </c>
      <c r="P42" s="5">
        <f t="shared" si="2"/>
        <v>2</v>
      </c>
      <c r="Q42" s="5">
        <f t="shared" si="3"/>
        <v>32</v>
      </c>
      <c r="R42" s="5">
        <f t="shared" si="4"/>
        <v>127</v>
      </c>
      <c r="S42" s="5">
        <f t="shared" si="5"/>
        <v>104</v>
      </c>
      <c r="T42" s="15">
        <f t="shared" si="6"/>
        <v>1</v>
      </c>
      <c r="U42" s="31"/>
      <c r="V42" s="16">
        <f t="shared" ref="V42" si="52">-(P42/SUM($P42:$T42))</f>
        <v>-7.5187969924812026E-3</v>
      </c>
      <c r="W42" s="16">
        <f t="shared" ref="W42" si="53">-(Q42/SUM($P42:$T42))</f>
        <v>-0.12030075187969924</v>
      </c>
      <c r="X42" s="16">
        <f t="shared" ref="X42" si="54">R42/SUM($P42:$T42)</f>
        <v>0.47744360902255639</v>
      </c>
      <c r="Y42" s="16">
        <f t="shared" ref="Y42" si="55">S42/SUM($P42:$T42)</f>
        <v>0.39097744360902253</v>
      </c>
      <c r="Z42" s="16">
        <f t="shared" ref="Z42" si="56">T42/SUM($P42:$T42)</f>
        <v>3.7593984962406013E-3</v>
      </c>
      <c r="AA42" s="15">
        <f t="shared" si="8"/>
        <v>266</v>
      </c>
      <c r="AB42" s="31"/>
    </row>
    <row r="43" spans="1:29" x14ac:dyDescent="0.25">
      <c r="A43" s="99" t="str">
        <f t="shared" si="0"/>
        <v>1989_4_f9_2</v>
      </c>
      <c r="B43" s="32" t="s">
        <v>178</v>
      </c>
      <c r="C43" s="32" t="s">
        <v>5</v>
      </c>
      <c r="D43" s="32">
        <v>0</v>
      </c>
      <c r="E43" s="32">
        <v>7</v>
      </c>
      <c r="F43" s="32">
        <v>32</v>
      </c>
      <c r="G43" s="32">
        <v>50</v>
      </c>
      <c r="H43" s="32">
        <v>11</v>
      </c>
      <c r="I43" s="32"/>
      <c r="J43" s="32">
        <v>65</v>
      </c>
      <c r="K43" s="25"/>
      <c r="O43" s="31"/>
      <c r="P43" s="31"/>
      <c r="Q43" s="31"/>
      <c r="R43" s="31"/>
      <c r="S43" s="31"/>
      <c r="T43" s="31"/>
      <c r="U43" s="31"/>
      <c r="Y43" s="31"/>
      <c r="Z43" s="31"/>
      <c r="AA43" s="31"/>
      <c r="AB43" s="31"/>
    </row>
    <row r="44" spans="1:29" x14ac:dyDescent="0.25">
      <c r="A44" s="99" t="str">
        <f t="shared" si="0"/>
        <v>1989_4_f9_3</v>
      </c>
      <c r="B44" s="32" t="s">
        <v>178</v>
      </c>
      <c r="C44" s="32" t="s">
        <v>6</v>
      </c>
      <c r="D44" s="32">
        <v>2</v>
      </c>
      <c r="E44" s="32">
        <v>12</v>
      </c>
      <c r="F44" s="32">
        <v>31</v>
      </c>
      <c r="G44" s="32">
        <v>43</v>
      </c>
      <c r="H44" s="32">
        <v>12</v>
      </c>
      <c r="I44" s="32"/>
      <c r="J44" s="32">
        <v>51</v>
      </c>
      <c r="K44" s="25"/>
      <c r="O44" s="31"/>
      <c r="P44" s="31"/>
      <c r="Q44" s="31"/>
      <c r="R44" s="31"/>
      <c r="S44" s="31"/>
      <c r="T44" s="31"/>
      <c r="U44" s="31"/>
      <c r="Y44" s="31"/>
      <c r="Z44" s="31"/>
      <c r="AA44" s="31"/>
      <c r="AB44" s="31"/>
    </row>
    <row r="45" spans="1:29" x14ac:dyDescent="0.25">
      <c r="A45" s="99" t="str">
        <f t="shared" si="0"/>
        <v>1989_4_f9_4</v>
      </c>
      <c r="B45" s="32" t="s">
        <v>178</v>
      </c>
      <c r="C45" s="32" t="s">
        <v>7</v>
      </c>
      <c r="D45" s="32">
        <v>0</v>
      </c>
      <c r="E45" s="32">
        <v>10</v>
      </c>
      <c r="F45" s="32">
        <v>27</v>
      </c>
      <c r="G45" s="32">
        <v>53</v>
      </c>
      <c r="H45" s="32">
        <v>10</v>
      </c>
      <c r="I45" s="32"/>
      <c r="J45" s="32">
        <v>63</v>
      </c>
      <c r="K45" s="25"/>
      <c r="O45" s="31"/>
      <c r="P45" s="31"/>
      <c r="Q45" s="31"/>
      <c r="R45" s="31"/>
      <c r="S45" s="31"/>
      <c r="T45" s="31"/>
      <c r="U45" s="31"/>
      <c r="Y45" s="31"/>
      <c r="Z45" s="31"/>
      <c r="AA45" s="31"/>
      <c r="AB45" s="31"/>
    </row>
    <row r="46" spans="1:29" x14ac:dyDescent="0.25">
      <c r="A46" s="99" t="str">
        <f t="shared" si="0"/>
        <v>1989_4_InEI</v>
      </c>
      <c r="B46" s="32" t="s">
        <v>178</v>
      </c>
      <c r="C46" s="32" t="s">
        <v>107</v>
      </c>
      <c r="D46" s="32">
        <v>1.5</v>
      </c>
      <c r="E46" s="32">
        <v>7</v>
      </c>
      <c r="F46" s="32">
        <v>32</v>
      </c>
      <c r="G46" s="32">
        <v>51.5</v>
      </c>
      <c r="H46" s="32">
        <v>8</v>
      </c>
      <c r="I46" s="32"/>
      <c r="J46" s="32">
        <v>57.5</v>
      </c>
      <c r="K46" s="25"/>
      <c r="O46" s="31"/>
      <c r="P46" s="31"/>
      <c r="Q46" s="31"/>
      <c r="R46" s="31"/>
      <c r="S46" s="31"/>
      <c r="T46" s="31"/>
      <c r="U46" s="31"/>
      <c r="Y46" s="31"/>
      <c r="Z46" s="31"/>
      <c r="AA46" s="31"/>
      <c r="AB46" s="31"/>
    </row>
    <row r="47" spans="1:29" x14ac:dyDescent="0.25">
      <c r="A47" s="99" t="str">
        <f t="shared" si="0"/>
        <v>1989_4_InIN</v>
      </c>
      <c r="B47" s="32" t="s">
        <v>178</v>
      </c>
      <c r="C47" s="32" t="s">
        <v>113</v>
      </c>
      <c r="D47" s="32">
        <v>1</v>
      </c>
      <c r="E47" s="32">
        <v>11</v>
      </c>
      <c r="F47" s="32">
        <v>29</v>
      </c>
      <c r="G47" s="32">
        <v>48</v>
      </c>
      <c r="H47" s="32">
        <v>11</v>
      </c>
      <c r="I47" s="32"/>
      <c r="J47" s="32">
        <v>57</v>
      </c>
      <c r="K47" s="25"/>
      <c r="O47" s="31"/>
      <c r="P47" s="31"/>
      <c r="Q47" s="31"/>
      <c r="R47" s="31"/>
      <c r="S47" s="31"/>
      <c r="T47" s="31"/>
      <c r="U47" s="31"/>
      <c r="Y47" s="31"/>
      <c r="Z47" s="31"/>
      <c r="AA47" s="31"/>
      <c r="AB47" s="31"/>
    </row>
    <row r="48" spans="1:29" x14ac:dyDescent="0.25">
      <c r="A48" s="99" t="str">
        <f t="shared" si="0"/>
        <v>1989_4_lagE</v>
      </c>
      <c r="B48" s="32" t="s">
        <v>178</v>
      </c>
      <c r="C48" s="32" t="s">
        <v>226</v>
      </c>
      <c r="D48" s="32">
        <v>0</v>
      </c>
      <c r="E48" s="32">
        <v>1</v>
      </c>
      <c r="F48" s="32">
        <v>3.5</v>
      </c>
      <c r="G48" s="32">
        <v>51</v>
      </c>
      <c r="H48" s="32">
        <v>44.5</v>
      </c>
      <c r="I48" s="32"/>
      <c r="J48" s="32">
        <v>138</v>
      </c>
      <c r="K48" s="25"/>
      <c r="O48" s="31"/>
      <c r="P48" s="31"/>
      <c r="Q48" s="31"/>
      <c r="R48" s="31"/>
      <c r="S48" s="31"/>
      <c r="T48" s="31"/>
      <c r="U48" s="31"/>
      <c r="Y48" s="31"/>
      <c r="Z48" s="31"/>
      <c r="AA48" s="31"/>
      <c r="AB48" s="31"/>
    </row>
    <row r="49" spans="1:28" x14ac:dyDescent="0.25">
      <c r="A49" s="99" t="str">
        <f t="shared" si="0"/>
        <v>1989_4_lagI</v>
      </c>
      <c r="B49" s="32" t="s">
        <v>178</v>
      </c>
      <c r="C49" s="32" t="s">
        <v>227</v>
      </c>
      <c r="D49" s="32">
        <v>0</v>
      </c>
      <c r="E49" s="32">
        <v>0</v>
      </c>
      <c r="F49" s="32">
        <v>11</v>
      </c>
      <c r="G49" s="32">
        <v>32.5</v>
      </c>
      <c r="H49" s="32">
        <v>56.5</v>
      </c>
      <c r="I49" s="32"/>
      <c r="J49" s="32">
        <v>144.5</v>
      </c>
      <c r="K49" s="25"/>
      <c r="O49" s="31"/>
      <c r="P49" s="31"/>
      <c r="Q49" s="31"/>
      <c r="R49" s="31"/>
      <c r="S49" s="31"/>
      <c r="T49" s="31"/>
      <c r="U49" s="31"/>
      <c r="Y49" s="31"/>
      <c r="Z49" s="31"/>
      <c r="AA49" s="31"/>
      <c r="AB49" s="31"/>
    </row>
    <row r="50" spans="1:28" x14ac:dyDescent="0.25">
      <c r="A50" s="99" t="str">
        <f t="shared" si="0"/>
        <v>1990_4_f4_1</v>
      </c>
      <c r="B50" s="32" t="s">
        <v>179</v>
      </c>
      <c r="C50" s="32" t="s">
        <v>43</v>
      </c>
      <c r="D50" s="32">
        <v>31</v>
      </c>
      <c r="E50" s="32">
        <v>30</v>
      </c>
      <c r="F50" s="32">
        <v>25</v>
      </c>
      <c r="G50" s="32">
        <v>14</v>
      </c>
      <c r="H50" s="32">
        <v>0</v>
      </c>
      <c r="I50" s="32"/>
      <c r="J50" s="32">
        <v>-79</v>
      </c>
      <c r="K50" s="25"/>
      <c r="O50" s="31"/>
      <c r="P50" s="31"/>
      <c r="Q50" s="31"/>
      <c r="R50" s="31"/>
      <c r="S50" s="31"/>
      <c r="T50" s="31"/>
      <c r="U50" s="31"/>
      <c r="Y50" s="31"/>
      <c r="Z50" s="31"/>
      <c r="AA50" s="31"/>
      <c r="AB50" s="31"/>
    </row>
    <row r="51" spans="1:28" x14ac:dyDescent="0.25">
      <c r="A51" s="99" t="str">
        <f t="shared" si="0"/>
        <v>1990_4_f4_2</v>
      </c>
      <c r="B51" s="32" t="s">
        <v>179</v>
      </c>
      <c r="C51" s="32" t="s">
        <v>44</v>
      </c>
      <c r="D51" s="32">
        <v>16</v>
      </c>
      <c r="E51" s="32">
        <v>27</v>
      </c>
      <c r="F51" s="32">
        <v>37</v>
      </c>
      <c r="G51" s="32">
        <v>15</v>
      </c>
      <c r="H51" s="32">
        <v>5</v>
      </c>
      <c r="I51" s="32"/>
      <c r="J51" s="32">
        <v>-35</v>
      </c>
      <c r="K51" s="25"/>
      <c r="O51" s="31"/>
      <c r="P51" s="31"/>
      <c r="Q51" s="31"/>
      <c r="R51" s="31"/>
      <c r="S51" s="31"/>
      <c r="T51" s="31"/>
      <c r="U51" s="31"/>
      <c r="Y51" s="31"/>
      <c r="Z51" s="31"/>
      <c r="AA51" s="31"/>
      <c r="AB51" s="31"/>
    </row>
    <row r="52" spans="1:28" x14ac:dyDescent="0.25">
      <c r="A52" s="99" t="str">
        <f t="shared" si="0"/>
        <v>1990_4_f4_3</v>
      </c>
      <c r="B52" s="32" t="s">
        <v>179</v>
      </c>
      <c r="C52" s="32" t="s">
        <v>100</v>
      </c>
      <c r="D52" s="32">
        <v>16</v>
      </c>
      <c r="E52" s="32">
        <v>49</v>
      </c>
      <c r="F52" s="32">
        <v>31</v>
      </c>
      <c r="G52" s="32">
        <v>4</v>
      </c>
      <c r="H52" s="32">
        <v>0</v>
      </c>
      <c r="I52" s="32"/>
      <c r="J52" s="32">
        <v>-78</v>
      </c>
      <c r="K52" s="25"/>
      <c r="O52" s="31"/>
      <c r="P52" s="31"/>
      <c r="Q52" s="31"/>
      <c r="R52" s="31"/>
      <c r="S52" s="31"/>
      <c r="T52" s="31"/>
      <c r="U52" s="31"/>
      <c r="Y52" s="31"/>
      <c r="Z52" s="31"/>
      <c r="AA52" s="31"/>
      <c r="AB52" s="31"/>
    </row>
    <row r="53" spans="1:28" x14ac:dyDescent="0.25">
      <c r="A53" s="99" t="str">
        <f t="shared" si="0"/>
        <v>1990_4_f4_4</v>
      </c>
      <c r="B53" s="32" t="s">
        <v>179</v>
      </c>
      <c r="C53" s="32" t="s">
        <v>102</v>
      </c>
      <c r="D53" s="32">
        <v>20</v>
      </c>
      <c r="E53" s="32">
        <v>44</v>
      </c>
      <c r="F53" s="32">
        <v>27</v>
      </c>
      <c r="G53" s="32">
        <v>9</v>
      </c>
      <c r="H53" s="32">
        <v>0</v>
      </c>
      <c r="I53" s="32"/>
      <c r="J53" s="32">
        <v>-76</v>
      </c>
      <c r="K53" s="25"/>
      <c r="O53" s="31"/>
      <c r="P53" s="31"/>
      <c r="Q53" s="31"/>
      <c r="R53" s="31"/>
      <c r="S53" s="31"/>
      <c r="T53" s="31"/>
      <c r="U53" s="31"/>
      <c r="Y53" s="31"/>
      <c r="Z53" s="31"/>
      <c r="AA53" s="31"/>
      <c r="AB53" s="31"/>
    </row>
    <row r="54" spans="1:28" x14ac:dyDescent="0.25">
      <c r="A54" s="99" t="str">
        <f t="shared" si="0"/>
        <v>1990_4_f9_1</v>
      </c>
      <c r="B54" s="32" t="s">
        <v>179</v>
      </c>
      <c r="C54" s="32" t="s">
        <v>4</v>
      </c>
      <c r="D54" s="32">
        <v>31</v>
      </c>
      <c r="E54" s="32">
        <v>45</v>
      </c>
      <c r="F54" s="32">
        <v>19</v>
      </c>
      <c r="G54" s="32">
        <v>5</v>
      </c>
      <c r="H54" s="32">
        <v>0</v>
      </c>
      <c r="I54" s="32"/>
      <c r="J54" s="32">
        <v>-102</v>
      </c>
      <c r="K54" s="25"/>
      <c r="O54" s="31"/>
      <c r="P54" s="31"/>
      <c r="Q54" s="31"/>
      <c r="R54" s="31"/>
      <c r="S54" s="31"/>
      <c r="T54" s="31"/>
      <c r="U54" s="31"/>
      <c r="Y54" s="31"/>
      <c r="Z54" s="31"/>
      <c r="AA54" s="31"/>
      <c r="AB54" s="31"/>
    </row>
    <row r="55" spans="1:28" x14ac:dyDescent="0.25">
      <c r="A55" s="99" t="str">
        <f t="shared" si="0"/>
        <v>1990_4_f9_2</v>
      </c>
      <c r="B55" s="32" t="s">
        <v>179</v>
      </c>
      <c r="C55" s="32" t="s">
        <v>5</v>
      </c>
      <c r="D55" s="32">
        <v>21</v>
      </c>
      <c r="E55" s="32">
        <v>40</v>
      </c>
      <c r="F55" s="32">
        <v>33</v>
      </c>
      <c r="G55" s="32">
        <v>6</v>
      </c>
      <c r="H55" s="32">
        <v>0</v>
      </c>
      <c r="I55" s="32"/>
      <c r="J55" s="32">
        <v>-76</v>
      </c>
      <c r="K55" s="25"/>
      <c r="O55" s="31"/>
      <c r="P55" s="31"/>
      <c r="Q55" s="31"/>
      <c r="R55" s="31"/>
      <c r="S55" s="31"/>
      <c r="T55" s="31"/>
      <c r="U55" s="31"/>
      <c r="Y55" s="31"/>
      <c r="Z55" s="31"/>
      <c r="AA55" s="31"/>
      <c r="AB55" s="31"/>
    </row>
    <row r="56" spans="1:28" x14ac:dyDescent="0.25">
      <c r="A56" s="99" t="str">
        <f t="shared" si="0"/>
        <v>1990_4_f9_3</v>
      </c>
      <c r="B56" s="32" t="s">
        <v>179</v>
      </c>
      <c r="C56" s="32" t="s">
        <v>6</v>
      </c>
      <c r="D56" s="32">
        <v>12</v>
      </c>
      <c r="E56" s="32">
        <v>64</v>
      </c>
      <c r="F56" s="32">
        <v>23</v>
      </c>
      <c r="G56" s="32">
        <v>1</v>
      </c>
      <c r="H56" s="32">
        <v>0</v>
      </c>
      <c r="I56" s="32"/>
      <c r="J56" s="32">
        <v>-87</v>
      </c>
      <c r="K56" s="25"/>
      <c r="O56" s="31"/>
      <c r="P56" s="31"/>
      <c r="Q56" s="31"/>
      <c r="R56" s="31"/>
      <c r="S56" s="31"/>
      <c r="T56" s="31"/>
      <c r="U56" s="31"/>
      <c r="Y56" s="31"/>
      <c r="Z56" s="31"/>
      <c r="AA56" s="31"/>
      <c r="AB56" s="31"/>
    </row>
    <row r="57" spans="1:28" x14ac:dyDescent="0.25">
      <c r="A57" s="99" t="str">
        <f t="shared" si="0"/>
        <v>1990_4_f9_4</v>
      </c>
      <c r="B57" s="32" t="s">
        <v>179</v>
      </c>
      <c r="C57" s="32" t="s">
        <v>7</v>
      </c>
      <c r="D57" s="32">
        <v>24</v>
      </c>
      <c r="E57" s="32">
        <v>48</v>
      </c>
      <c r="F57" s="32">
        <v>26</v>
      </c>
      <c r="G57" s="32">
        <v>2</v>
      </c>
      <c r="H57" s="32">
        <v>0</v>
      </c>
      <c r="I57" s="32"/>
      <c r="J57" s="32">
        <v>-94</v>
      </c>
      <c r="K57" s="25"/>
      <c r="O57" s="31"/>
      <c r="P57" s="31"/>
      <c r="Q57" s="31"/>
      <c r="R57" s="31"/>
      <c r="S57" s="31"/>
      <c r="T57" s="31"/>
      <c r="U57" s="31"/>
      <c r="Y57" s="31"/>
      <c r="Z57" s="31"/>
      <c r="AA57" s="31"/>
      <c r="AB57" s="31"/>
    </row>
    <row r="58" spans="1:28" x14ac:dyDescent="0.25">
      <c r="A58" s="99" t="str">
        <f t="shared" si="0"/>
        <v>1990_4_InEI</v>
      </c>
      <c r="B58" s="32" t="s">
        <v>179</v>
      </c>
      <c r="C58" s="32" t="s">
        <v>107</v>
      </c>
      <c r="D58" s="32">
        <v>26</v>
      </c>
      <c r="E58" s="32">
        <v>42.5</v>
      </c>
      <c r="F58" s="32">
        <v>26</v>
      </c>
      <c r="G58" s="32">
        <v>5.5</v>
      </c>
      <c r="H58" s="32">
        <v>0</v>
      </c>
      <c r="I58" s="32"/>
      <c r="J58" s="32">
        <v>-89</v>
      </c>
      <c r="K58" s="25"/>
      <c r="O58" s="31"/>
      <c r="P58" s="31"/>
      <c r="Q58" s="31"/>
      <c r="R58" s="31"/>
      <c r="S58" s="31"/>
      <c r="T58" s="31"/>
      <c r="U58" s="31"/>
      <c r="Y58" s="31"/>
      <c r="Z58" s="31"/>
      <c r="AA58" s="31"/>
      <c r="AB58" s="31"/>
    </row>
    <row r="59" spans="1:28" x14ac:dyDescent="0.25">
      <c r="A59" s="99" t="str">
        <f t="shared" si="0"/>
        <v>1990_4_InIN</v>
      </c>
      <c r="B59" s="32" t="s">
        <v>179</v>
      </c>
      <c r="C59" s="32" t="s">
        <v>113</v>
      </c>
      <c r="D59" s="32">
        <v>18</v>
      </c>
      <c r="E59" s="32">
        <v>56</v>
      </c>
      <c r="F59" s="32">
        <v>24.5</v>
      </c>
      <c r="G59" s="32">
        <v>1.5</v>
      </c>
      <c r="H59" s="32">
        <v>0</v>
      </c>
      <c r="I59" s="32"/>
      <c r="J59" s="32">
        <v>-90.5</v>
      </c>
      <c r="K59" s="25"/>
      <c r="O59" s="31"/>
      <c r="P59" s="31"/>
      <c r="Q59" s="31"/>
      <c r="R59" s="31"/>
      <c r="S59" s="31"/>
      <c r="T59" s="31"/>
      <c r="U59" s="31"/>
      <c r="Y59" s="31"/>
      <c r="Z59" s="31"/>
      <c r="AA59" s="31"/>
      <c r="AB59" s="31"/>
    </row>
    <row r="60" spans="1:28" x14ac:dyDescent="0.25">
      <c r="A60" s="99" t="str">
        <f t="shared" si="0"/>
        <v>1990_4_lagE</v>
      </c>
      <c r="B60" s="32" t="s">
        <v>179</v>
      </c>
      <c r="C60" s="32" t="s">
        <v>226</v>
      </c>
      <c r="D60" s="32">
        <v>23.5</v>
      </c>
      <c r="E60" s="32">
        <v>28.5</v>
      </c>
      <c r="F60" s="32">
        <v>31</v>
      </c>
      <c r="G60" s="32">
        <v>14.5</v>
      </c>
      <c r="H60" s="32">
        <v>2.5</v>
      </c>
      <c r="I60" s="32"/>
      <c r="J60" s="32">
        <v>-57</v>
      </c>
      <c r="K60" s="25"/>
      <c r="O60" s="31"/>
      <c r="P60" s="31"/>
      <c r="Q60" s="31"/>
      <c r="R60" s="31"/>
      <c r="S60" s="31"/>
      <c r="T60" s="31"/>
      <c r="U60" s="31"/>
      <c r="Y60" s="31"/>
      <c r="Z60" s="31"/>
      <c r="AA60" s="31"/>
      <c r="AB60" s="31"/>
    </row>
    <row r="61" spans="1:28" x14ac:dyDescent="0.25">
      <c r="A61" s="99" t="str">
        <f t="shared" si="0"/>
        <v>1990_4_lagI</v>
      </c>
      <c r="B61" s="32" t="s">
        <v>179</v>
      </c>
      <c r="C61" s="32" t="s">
        <v>227</v>
      </c>
      <c r="D61" s="32">
        <v>18</v>
      </c>
      <c r="E61" s="32">
        <v>46.5</v>
      </c>
      <c r="F61" s="32">
        <v>29</v>
      </c>
      <c r="G61" s="32">
        <v>6.5</v>
      </c>
      <c r="H61" s="32">
        <v>0</v>
      </c>
      <c r="I61" s="32"/>
      <c r="J61" s="32">
        <v>-77</v>
      </c>
      <c r="K61" s="25"/>
      <c r="O61" s="31"/>
      <c r="P61" s="31"/>
      <c r="Q61" s="31"/>
      <c r="R61" s="31"/>
      <c r="S61" s="31"/>
      <c r="T61" s="31"/>
      <c r="U61" s="31"/>
      <c r="Y61" s="31"/>
      <c r="Z61" s="31"/>
      <c r="AA61" s="31"/>
      <c r="AB61" s="31"/>
    </row>
    <row r="62" spans="1:28" x14ac:dyDescent="0.25">
      <c r="A62" s="99" t="str">
        <f t="shared" si="0"/>
        <v>1991_4_f4_1</v>
      </c>
      <c r="B62" s="32" t="s">
        <v>180</v>
      </c>
      <c r="C62" s="32" t="s">
        <v>43</v>
      </c>
      <c r="D62" s="32">
        <v>26</v>
      </c>
      <c r="E62" s="32">
        <v>51</v>
      </c>
      <c r="F62" s="32">
        <v>22</v>
      </c>
      <c r="G62" s="32">
        <v>1</v>
      </c>
      <c r="H62" s="32">
        <v>0</v>
      </c>
      <c r="I62" s="32"/>
      <c r="J62" s="32">
        <v>-103</v>
      </c>
      <c r="K62" s="25"/>
    </row>
    <row r="63" spans="1:28" x14ac:dyDescent="0.25">
      <c r="A63" s="99" t="str">
        <f t="shared" si="0"/>
        <v>1991_4_f4_2</v>
      </c>
      <c r="B63" s="32" t="s">
        <v>180</v>
      </c>
      <c r="C63" s="32" t="s">
        <v>44</v>
      </c>
      <c r="D63" s="32">
        <v>11</v>
      </c>
      <c r="E63" s="32">
        <v>46</v>
      </c>
      <c r="F63" s="32">
        <v>40</v>
      </c>
      <c r="G63" s="32">
        <v>3</v>
      </c>
      <c r="H63" s="32">
        <v>0</v>
      </c>
      <c r="I63" s="32"/>
      <c r="J63" s="32">
        <v>-66</v>
      </c>
      <c r="K63" s="25"/>
    </row>
    <row r="64" spans="1:28" x14ac:dyDescent="0.25">
      <c r="A64" s="99" t="str">
        <f t="shared" si="0"/>
        <v>1991_4_f4_3</v>
      </c>
      <c r="B64" s="32" t="s">
        <v>180</v>
      </c>
      <c r="C64" s="32" t="s">
        <v>100</v>
      </c>
      <c r="D64" s="32">
        <v>16</v>
      </c>
      <c r="E64" s="32">
        <v>62</v>
      </c>
      <c r="F64" s="32">
        <v>22</v>
      </c>
      <c r="G64" s="32">
        <v>0</v>
      </c>
      <c r="H64" s="32">
        <v>0</v>
      </c>
      <c r="I64" s="32"/>
      <c r="J64" s="32">
        <v>-95</v>
      </c>
    </row>
    <row r="65" spans="1:10" x14ac:dyDescent="0.25">
      <c r="A65" s="99" t="str">
        <f t="shared" si="0"/>
        <v>1991_4_f4_4</v>
      </c>
      <c r="B65" s="32" t="s">
        <v>180</v>
      </c>
      <c r="C65" s="32" t="s">
        <v>102</v>
      </c>
      <c r="D65" s="32">
        <v>52</v>
      </c>
      <c r="E65" s="32">
        <v>39</v>
      </c>
      <c r="F65" s="32">
        <v>9</v>
      </c>
      <c r="G65" s="32">
        <v>0</v>
      </c>
      <c r="H65" s="32">
        <v>0</v>
      </c>
      <c r="I65" s="32"/>
      <c r="J65" s="32">
        <v>-144</v>
      </c>
    </row>
    <row r="66" spans="1:10" x14ac:dyDescent="0.25">
      <c r="A66" s="99" t="str">
        <f t="shared" si="0"/>
        <v>1991_4_f9_1</v>
      </c>
      <c r="B66" s="32" t="s">
        <v>180</v>
      </c>
      <c r="C66" s="32" t="s">
        <v>4</v>
      </c>
      <c r="D66" s="32">
        <v>17</v>
      </c>
      <c r="E66" s="32">
        <v>48</v>
      </c>
      <c r="F66" s="32">
        <v>32</v>
      </c>
      <c r="G66" s="32">
        <v>3</v>
      </c>
      <c r="H66" s="32">
        <v>0</v>
      </c>
      <c r="I66" s="32"/>
      <c r="J66" s="32">
        <v>-79</v>
      </c>
    </row>
    <row r="67" spans="1:10" x14ac:dyDescent="0.25">
      <c r="A67" s="99" t="str">
        <f t="shared" ref="A67:A130" si="57">CONCATENATE(B67,"_",C67)</f>
        <v>1991_4_f9_2</v>
      </c>
      <c r="B67" s="32" t="s">
        <v>180</v>
      </c>
      <c r="C67" s="32" t="s">
        <v>5</v>
      </c>
      <c r="D67" s="32">
        <v>8</v>
      </c>
      <c r="E67" s="32">
        <v>38</v>
      </c>
      <c r="F67" s="32">
        <v>47</v>
      </c>
      <c r="G67" s="32">
        <v>7</v>
      </c>
      <c r="H67" s="32">
        <v>0</v>
      </c>
      <c r="I67" s="32"/>
      <c r="J67" s="32">
        <v>-47</v>
      </c>
    </row>
    <row r="68" spans="1:10" x14ac:dyDescent="0.25">
      <c r="A68" s="99" t="str">
        <f t="shared" si="57"/>
        <v>1991_4_f9_3</v>
      </c>
      <c r="B68" s="32" t="s">
        <v>180</v>
      </c>
      <c r="C68" s="32" t="s">
        <v>6</v>
      </c>
      <c r="D68" s="32">
        <v>11</v>
      </c>
      <c r="E68" s="32">
        <v>48</v>
      </c>
      <c r="F68" s="32">
        <v>40</v>
      </c>
      <c r="G68" s="32">
        <v>1</v>
      </c>
      <c r="H68" s="32">
        <v>0</v>
      </c>
      <c r="I68" s="32"/>
      <c r="J68" s="32">
        <v>-69</v>
      </c>
    </row>
    <row r="69" spans="1:10" x14ac:dyDescent="0.25">
      <c r="A69" s="99" t="str">
        <f t="shared" si="57"/>
        <v>1991_4_f9_4</v>
      </c>
      <c r="B69" s="32" t="s">
        <v>180</v>
      </c>
      <c r="C69" s="32" t="s">
        <v>7</v>
      </c>
      <c r="D69" s="32">
        <v>43</v>
      </c>
      <c r="E69" s="32">
        <v>49</v>
      </c>
      <c r="F69" s="32">
        <v>8</v>
      </c>
      <c r="G69" s="32">
        <v>0</v>
      </c>
      <c r="H69" s="32">
        <v>0</v>
      </c>
      <c r="I69" s="32"/>
      <c r="J69" s="32">
        <v>-135</v>
      </c>
    </row>
    <row r="70" spans="1:10" x14ac:dyDescent="0.25">
      <c r="A70" s="99" t="str">
        <f t="shared" si="57"/>
        <v>1991_4_InEI</v>
      </c>
      <c r="B70" s="32" t="s">
        <v>180</v>
      </c>
      <c r="C70" s="32" t="s">
        <v>107</v>
      </c>
      <c r="D70" s="32">
        <v>12.5</v>
      </c>
      <c r="E70" s="32">
        <v>43</v>
      </c>
      <c r="F70" s="32">
        <v>39.5</v>
      </c>
      <c r="G70" s="32">
        <v>5</v>
      </c>
      <c r="H70" s="32">
        <v>0</v>
      </c>
      <c r="I70" s="32"/>
      <c r="J70" s="32">
        <v>-63</v>
      </c>
    </row>
    <row r="71" spans="1:10" x14ac:dyDescent="0.25">
      <c r="A71" s="99" t="str">
        <f t="shared" si="57"/>
        <v>1991_4_InIN</v>
      </c>
      <c r="B71" s="32" t="s">
        <v>180</v>
      </c>
      <c r="C71" s="32" t="s">
        <v>113</v>
      </c>
      <c r="D71" s="32">
        <v>27</v>
      </c>
      <c r="E71" s="32">
        <v>48.5</v>
      </c>
      <c r="F71" s="32">
        <v>24</v>
      </c>
      <c r="G71" s="32">
        <v>0.5</v>
      </c>
      <c r="H71" s="32">
        <v>0</v>
      </c>
      <c r="I71" s="32"/>
      <c r="J71" s="32">
        <v>-102</v>
      </c>
    </row>
    <row r="72" spans="1:10" x14ac:dyDescent="0.25">
      <c r="A72" s="99" t="str">
        <f t="shared" si="57"/>
        <v>1991_4_lagE</v>
      </c>
      <c r="B72" s="32" t="s">
        <v>180</v>
      </c>
      <c r="C72" s="32" t="s">
        <v>226</v>
      </c>
      <c r="D72" s="32">
        <v>18.5</v>
      </c>
      <c r="E72" s="32">
        <v>48.5</v>
      </c>
      <c r="F72" s="32">
        <v>31</v>
      </c>
      <c r="G72" s="32">
        <v>2</v>
      </c>
      <c r="H72" s="32">
        <v>0</v>
      </c>
      <c r="I72" s="32"/>
      <c r="J72" s="32">
        <v>-84.5</v>
      </c>
    </row>
    <row r="73" spans="1:10" x14ac:dyDescent="0.25">
      <c r="A73" s="99" t="str">
        <f t="shared" si="57"/>
        <v>1991_4_lagI</v>
      </c>
      <c r="B73" s="32" t="s">
        <v>180</v>
      </c>
      <c r="C73" s="32" t="s">
        <v>227</v>
      </c>
      <c r="D73" s="32">
        <v>34</v>
      </c>
      <c r="E73" s="32">
        <v>50.5</v>
      </c>
      <c r="F73" s="32">
        <v>15.5</v>
      </c>
      <c r="G73" s="32">
        <v>0</v>
      </c>
      <c r="H73" s="32">
        <v>0</v>
      </c>
      <c r="I73" s="32"/>
      <c r="J73" s="32">
        <v>-119.5</v>
      </c>
    </row>
    <row r="74" spans="1:10" x14ac:dyDescent="0.25">
      <c r="A74" s="99" t="str">
        <f t="shared" si="57"/>
        <v>1992_4_f4_1</v>
      </c>
      <c r="B74" s="32" t="s">
        <v>181</v>
      </c>
      <c r="C74" s="32" t="s">
        <v>43</v>
      </c>
      <c r="D74" s="32">
        <v>35</v>
      </c>
      <c r="E74" s="32">
        <v>59</v>
      </c>
      <c r="F74" s="32">
        <v>5</v>
      </c>
      <c r="G74" s="32">
        <v>1</v>
      </c>
      <c r="H74" s="32">
        <v>0</v>
      </c>
      <c r="I74" s="32"/>
      <c r="J74" s="32">
        <v>-129</v>
      </c>
    </row>
    <row r="75" spans="1:10" x14ac:dyDescent="0.25">
      <c r="A75" s="99" t="str">
        <f t="shared" si="57"/>
        <v>1992_4_f4_2</v>
      </c>
      <c r="B75" s="32" t="s">
        <v>181</v>
      </c>
      <c r="C75" s="32" t="s">
        <v>44</v>
      </c>
      <c r="D75" s="32">
        <v>14</v>
      </c>
      <c r="E75" s="32">
        <v>59</v>
      </c>
      <c r="F75" s="32">
        <v>23</v>
      </c>
      <c r="G75" s="32">
        <v>4</v>
      </c>
      <c r="H75" s="32">
        <v>0</v>
      </c>
      <c r="I75" s="32"/>
      <c r="J75" s="32">
        <v>-84</v>
      </c>
    </row>
    <row r="76" spans="1:10" x14ac:dyDescent="0.25">
      <c r="A76" s="99" t="str">
        <f t="shared" si="57"/>
        <v>1992_4_f4_3</v>
      </c>
      <c r="B76" s="32" t="s">
        <v>181</v>
      </c>
      <c r="C76" s="32" t="s">
        <v>100</v>
      </c>
      <c r="D76" s="32">
        <v>20</v>
      </c>
      <c r="E76" s="32">
        <v>59</v>
      </c>
      <c r="F76" s="32">
        <v>20</v>
      </c>
      <c r="G76" s="32">
        <v>1</v>
      </c>
      <c r="H76" s="32">
        <v>0</v>
      </c>
      <c r="I76" s="32"/>
      <c r="J76" s="32">
        <v>-99</v>
      </c>
    </row>
    <row r="77" spans="1:10" x14ac:dyDescent="0.25">
      <c r="A77" s="99" t="str">
        <f t="shared" si="57"/>
        <v>1992_4_f4_4</v>
      </c>
      <c r="B77" s="32" t="s">
        <v>181</v>
      </c>
      <c r="C77" s="32" t="s">
        <v>102</v>
      </c>
      <c r="D77" s="32">
        <v>72</v>
      </c>
      <c r="E77" s="32">
        <v>25</v>
      </c>
      <c r="F77" s="32">
        <v>3</v>
      </c>
      <c r="G77" s="32">
        <v>0</v>
      </c>
      <c r="H77" s="32">
        <v>0</v>
      </c>
      <c r="I77" s="32"/>
      <c r="J77" s="32">
        <v>-170</v>
      </c>
    </row>
    <row r="78" spans="1:10" x14ac:dyDescent="0.25">
      <c r="A78" s="99" t="str">
        <f t="shared" si="57"/>
        <v>1992_4_f9_1</v>
      </c>
      <c r="B78" s="32" t="s">
        <v>181</v>
      </c>
      <c r="C78" s="32" t="s">
        <v>4</v>
      </c>
      <c r="D78" s="32">
        <v>9</v>
      </c>
      <c r="E78" s="32">
        <v>39</v>
      </c>
      <c r="F78" s="32">
        <v>46</v>
      </c>
      <c r="G78" s="32">
        <v>6</v>
      </c>
      <c r="H78" s="32">
        <v>0</v>
      </c>
      <c r="I78" s="32"/>
      <c r="J78" s="32">
        <v>-51</v>
      </c>
    </row>
    <row r="79" spans="1:10" x14ac:dyDescent="0.25">
      <c r="A79" s="99" t="str">
        <f t="shared" si="57"/>
        <v>1992_4_f9_2</v>
      </c>
      <c r="B79" s="32" t="s">
        <v>181</v>
      </c>
      <c r="C79" s="32" t="s">
        <v>5</v>
      </c>
      <c r="D79" s="32">
        <v>0</v>
      </c>
      <c r="E79" s="32">
        <v>27</v>
      </c>
      <c r="F79" s="32">
        <v>58</v>
      </c>
      <c r="G79" s="32">
        <v>15</v>
      </c>
      <c r="H79" s="32">
        <v>0</v>
      </c>
      <c r="I79" s="32"/>
      <c r="J79" s="32">
        <v>-12</v>
      </c>
    </row>
    <row r="80" spans="1:10" x14ac:dyDescent="0.25">
      <c r="A80" s="99" t="str">
        <f t="shared" si="57"/>
        <v>1992_4_f9_3</v>
      </c>
      <c r="B80" s="32" t="s">
        <v>181</v>
      </c>
      <c r="C80" s="32" t="s">
        <v>6</v>
      </c>
      <c r="D80" s="32">
        <v>2</v>
      </c>
      <c r="E80" s="32">
        <v>29</v>
      </c>
      <c r="F80" s="32">
        <v>39</v>
      </c>
      <c r="G80" s="32">
        <v>30</v>
      </c>
      <c r="H80" s="32">
        <v>0</v>
      </c>
      <c r="I80" s="32"/>
      <c r="J80" s="32">
        <v>-3</v>
      </c>
    </row>
    <row r="81" spans="1:10" x14ac:dyDescent="0.25">
      <c r="A81" s="99" t="str">
        <f t="shared" si="57"/>
        <v>1992_4_f9_4</v>
      </c>
      <c r="B81" s="32" t="s">
        <v>181</v>
      </c>
      <c r="C81" s="32" t="s">
        <v>7</v>
      </c>
      <c r="D81" s="32">
        <v>29</v>
      </c>
      <c r="E81" s="32">
        <v>50</v>
      </c>
      <c r="F81" s="32">
        <v>20</v>
      </c>
      <c r="G81" s="32">
        <v>1</v>
      </c>
      <c r="H81" s="32">
        <v>0</v>
      </c>
      <c r="I81" s="32"/>
      <c r="J81" s="32">
        <v>-107</v>
      </c>
    </row>
    <row r="82" spans="1:10" x14ac:dyDescent="0.25">
      <c r="A82" s="99" t="str">
        <f t="shared" si="57"/>
        <v>1992_4_InEI</v>
      </c>
      <c r="B82" s="32" t="s">
        <v>181</v>
      </c>
      <c r="C82" s="32" t="s">
        <v>107</v>
      </c>
      <c r="D82" s="32">
        <v>4.5</v>
      </c>
      <c r="E82" s="32">
        <v>33</v>
      </c>
      <c r="F82" s="32">
        <v>52</v>
      </c>
      <c r="G82" s="32">
        <v>10.5</v>
      </c>
      <c r="H82" s="32">
        <v>0</v>
      </c>
      <c r="I82" s="32"/>
      <c r="J82" s="32">
        <v>-31.5</v>
      </c>
    </row>
    <row r="83" spans="1:10" x14ac:dyDescent="0.25">
      <c r="A83" s="99" t="str">
        <f t="shared" si="57"/>
        <v>1992_4_InIN</v>
      </c>
      <c r="B83" s="32" t="s">
        <v>181</v>
      </c>
      <c r="C83" s="32" t="s">
        <v>113</v>
      </c>
      <c r="D83" s="32">
        <v>15.5</v>
      </c>
      <c r="E83" s="32">
        <v>39.5</v>
      </c>
      <c r="F83" s="32">
        <v>29.5</v>
      </c>
      <c r="G83" s="32">
        <v>15.5</v>
      </c>
      <c r="H83" s="32">
        <v>0</v>
      </c>
      <c r="I83" s="32"/>
      <c r="J83" s="32">
        <v>-55</v>
      </c>
    </row>
    <row r="84" spans="1:10" x14ac:dyDescent="0.25">
      <c r="A84" s="99" t="str">
        <f t="shared" si="57"/>
        <v>1992_4_lagE</v>
      </c>
      <c r="B84" s="32" t="s">
        <v>181</v>
      </c>
      <c r="C84" s="32" t="s">
        <v>226</v>
      </c>
      <c r="D84" s="32">
        <v>24.5</v>
      </c>
      <c r="E84" s="32">
        <v>59</v>
      </c>
      <c r="F84" s="32">
        <v>14</v>
      </c>
      <c r="G84" s="32">
        <v>2.5</v>
      </c>
      <c r="H84" s="32">
        <v>0</v>
      </c>
      <c r="I84" s="32"/>
      <c r="J84" s="32">
        <v>-106.5</v>
      </c>
    </row>
    <row r="85" spans="1:10" x14ac:dyDescent="0.25">
      <c r="A85" s="99" t="str">
        <f t="shared" si="57"/>
        <v>1992_4_lagI</v>
      </c>
      <c r="B85" s="32" t="s">
        <v>181</v>
      </c>
      <c r="C85" s="32" t="s">
        <v>227</v>
      </c>
      <c r="D85" s="32">
        <v>46</v>
      </c>
      <c r="E85" s="32">
        <v>42</v>
      </c>
      <c r="F85" s="32">
        <v>11.5</v>
      </c>
      <c r="G85" s="32">
        <v>0.5</v>
      </c>
      <c r="H85" s="32">
        <v>0</v>
      </c>
      <c r="I85" s="32"/>
      <c r="J85" s="32">
        <v>-134.5</v>
      </c>
    </row>
    <row r="86" spans="1:10" x14ac:dyDescent="0.25">
      <c r="A86" s="99" t="str">
        <f t="shared" si="57"/>
        <v>1993_4_f4_1</v>
      </c>
      <c r="B86" s="32" t="s">
        <v>182</v>
      </c>
      <c r="C86" s="32" t="s">
        <v>43</v>
      </c>
      <c r="D86" s="32">
        <v>11</v>
      </c>
      <c r="E86" s="32">
        <v>41</v>
      </c>
      <c r="F86" s="32">
        <v>34</v>
      </c>
      <c r="G86" s="32">
        <v>14</v>
      </c>
      <c r="H86" s="32">
        <v>0</v>
      </c>
      <c r="I86" s="32"/>
      <c r="J86" s="32">
        <v>-50</v>
      </c>
    </row>
    <row r="87" spans="1:10" x14ac:dyDescent="0.25">
      <c r="A87" s="99" t="str">
        <f t="shared" si="57"/>
        <v>1993_4_f4_2</v>
      </c>
      <c r="B87" s="32" t="s">
        <v>182</v>
      </c>
      <c r="C87" s="32" t="s">
        <v>44</v>
      </c>
      <c r="D87" s="32">
        <v>7</v>
      </c>
      <c r="E87" s="32">
        <v>42</v>
      </c>
      <c r="F87" s="32">
        <v>38</v>
      </c>
      <c r="G87" s="32">
        <v>12</v>
      </c>
      <c r="H87" s="32">
        <v>1</v>
      </c>
      <c r="I87" s="32"/>
      <c r="J87" s="32">
        <v>-43</v>
      </c>
    </row>
    <row r="88" spans="1:10" x14ac:dyDescent="0.25">
      <c r="A88" s="99" t="str">
        <f t="shared" si="57"/>
        <v>1993_4_f4_3</v>
      </c>
      <c r="B88" s="32" t="s">
        <v>182</v>
      </c>
      <c r="C88" s="32" t="s">
        <v>100</v>
      </c>
      <c r="D88" s="32">
        <v>4</v>
      </c>
      <c r="E88" s="32">
        <v>34</v>
      </c>
      <c r="F88" s="32">
        <v>41</v>
      </c>
      <c r="G88" s="32">
        <v>21</v>
      </c>
      <c r="H88" s="32">
        <v>0</v>
      </c>
      <c r="I88" s="32"/>
      <c r="J88" s="32">
        <v>-22</v>
      </c>
    </row>
    <row r="89" spans="1:10" x14ac:dyDescent="0.25">
      <c r="A89" s="99" t="str">
        <f t="shared" si="57"/>
        <v>1993_4_f4_4</v>
      </c>
      <c r="B89" s="32" t="s">
        <v>182</v>
      </c>
      <c r="C89" s="32" t="s">
        <v>102</v>
      </c>
      <c r="D89" s="32">
        <v>51</v>
      </c>
      <c r="E89" s="32">
        <v>41</v>
      </c>
      <c r="F89" s="32">
        <v>8</v>
      </c>
      <c r="G89" s="32">
        <v>0</v>
      </c>
      <c r="H89" s="32">
        <v>0</v>
      </c>
      <c r="I89" s="32"/>
      <c r="J89" s="32">
        <v>-144</v>
      </c>
    </row>
    <row r="90" spans="1:10" x14ac:dyDescent="0.25">
      <c r="A90" s="99" t="str">
        <f t="shared" si="57"/>
        <v>1993_4_f9_1</v>
      </c>
      <c r="B90" s="32" t="s">
        <v>182</v>
      </c>
      <c r="C90" s="32" t="s">
        <v>4</v>
      </c>
      <c r="D90" s="32">
        <v>0</v>
      </c>
      <c r="E90" s="32">
        <v>15</v>
      </c>
      <c r="F90" s="32">
        <v>53</v>
      </c>
      <c r="G90" s="32">
        <v>32</v>
      </c>
      <c r="H90" s="32">
        <v>0</v>
      </c>
      <c r="I90" s="32"/>
      <c r="J90" s="32">
        <v>17</v>
      </c>
    </row>
    <row r="91" spans="1:10" x14ac:dyDescent="0.25">
      <c r="A91" s="99" t="str">
        <f t="shared" si="57"/>
        <v>1993_4_f9_2</v>
      </c>
      <c r="B91" s="32" t="s">
        <v>182</v>
      </c>
      <c r="C91" s="32" t="s">
        <v>5</v>
      </c>
      <c r="D91" s="32">
        <v>1</v>
      </c>
      <c r="E91" s="32">
        <v>11</v>
      </c>
      <c r="F91" s="32">
        <v>49</v>
      </c>
      <c r="G91" s="32">
        <v>39</v>
      </c>
      <c r="H91" s="32">
        <v>0</v>
      </c>
      <c r="I91" s="32"/>
      <c r="J91" s="32">
        <v>26</v>
      </c>
    </row>
    <row r="92" spans="1:10" x14ac:dyDescent="0.25">
      <c r="A92" s="99" t="str">
        <f t="shared" si="57"/>
        <v>1993_4_f9_3</v>
      </c>
      <c r="B92" s="32" t="s">
        <v>182</v>
      </c>
      <c r="C92" s="32" t="s">
        <v>6</v>
      </c>
      <c r="D92" s="32">
        <v>0</v>
      </c>
      <c r="E92" s="32">
        <v>8</v>
      </c>
      <c r="F92" s="32">
        <v>50</v>
      </c>
      <c r="G92" s="32">
        <v>39</v>
      </c>
      <c r="H92" s="32">
        <v>3</v>
      </c>
      <c r="I92" s="32"/>
      <c r="J92" s="32">
        <v>37</v>
      </c>
    </row>
    <row r="93" spans="1:10" x14ac:dyDescent="0.25">
      <c r="A93" s="99" t="str">
        <f t="shared" si="57"/>
        <v>1993_4_f9_4</v>
      </c>
      <c r="B93" s="32" t="s">
        <v>182</v>
      </c>
      <c r="C93" s="32" t="s">
        <v>7</v>
      </c>
      <c r="D93" s="32">
        <v>15</v>
      </c>
      <c r="E93" s="32">
        <v>56</v>
      </c>
      <c r="F93" s="32">
        <v>28</v>
      </c>
      <c r="G93" s="32">
        <v>1</v>
      </c>
      <c r="H93" s="32">
        <v>0</v>
      </c>
      <c r="I93" s="32"/>
      <c r="J93" s="32">
        <v>-85</v>
      </c>
    </row>
    <row r="94" spans="1:10" x14ac:dyDescent="0.25">
      <c r="A94" s="99" t="str">
        <f t="shared" si="57"/>
        <v>1993_4_InEI</v>
      </c>
      <c r="B94" s="32" t="s">
        <v>182</v>
      </c>
      <c r="C94" s="32" t="s">
        <v>107</v>
      </c>
      <c r="D94" s="32">
        <v>0.5</v>
      </c>
      <c r="E94" s="32">
        <v>13</v>
      </c>
      <c r="F94" s="32">
        <v>51</v>
      </c>
      <c r="G94" s="32">
        <v>35.5</v>
      </c>
      <c r="H94" s="32">
        <v>0</v>
      </c>
      <c r="I94" s="32"/>
      <c r="J94" s="32">
        <v>21.5</v>
      </c>
    </row>
    <row r="95" spans="1:10" x14ac:dyDescent="0.25">
      <c r="A95" s="99" t="str">
        <f t="shared" si="57"/>
        <v>1993_4_InIN</v>
      </c>
      <c r="B95" s="32" t="s">
        <v>182</v>
      </c>
      <c r="C95" s="32" t="s">
        <v>113</v>
      </c>
      <c r="D95" s="32">
        <v>7.5</v>
      </c>
      <c r="E95" s="32">
        <v>32</v>
      </c>
      <c r="F95" s="32">
        <v>39</v>
      </c>
      <c r="G95" s="32">
        <v>20</v>
      </c>
      <c r="H95" s="32">
        <v>1.5</v>
      </c>
      <c r="I95" s="32"/>
      <c r="J95" s="32">
        <v>-24</v>
      </c>
    </row>
    <row r="96" spans="1:10" x14ac:dyDescent="0.25">
      <c r="A96" s="99" t="str">
        <f t="shared" si="57"/>
        <v>1993_4_lagE</v>
      </c>
      <c r="B96" s="32" t="s">
        <v>182</v>
      </c>
      <c r="C96" s="32" t="s">
        <v>226</v>
      </c>
      <c r="D96" s="32">
        <v>9</v>
      </c>
      <c r="E96" s="32">
        <v>41.5</v>
      </c>
      <c r="F96" s="32">
        <v>36</v>
      </c>
      <c r="G96" s="32">
        <v>13</v>
      </c>
      <c r="H96" s="32">
        <v>0.5</v>
      </c>
      <c r="I96" s="32"/>
      <c r="J96" s="32">
        <v>-46.5</v>
      </c>
    </row>
    <row r="97" spans="1:10" x14ac:dyDescent="0.25">
      <c r="A97" s="99" t="str">
        <f t="shared" si="57"/>
        <v>1993_4_lagI</v>
      </c>
      <c r="B97" s="32" t="s">
        <v>182</v>
      </c>
      <c r="C97" s="32" t="s">
        <v>227</v>
      </c>
      <c r="D97" s="32">
        <v>27.5</v>
      </c>
      <c r="E97" s="32">
        <v>37.5</v>
      </c>
      <c r="F97" s="32">
        <v>24.5</v>
      </c>
      <c r="G97" s="32">
        <v>10.5</v>
      </c>
      <c r="H97" s="32">
        <v>0</v>
      </c>
      <c r="I97" s="32"/>
      <c r="J97" s="32">
        <v>-83</v>
      </c>
    </row>
    <row r="98" spans="1:10" x14ac:dyDescent="0.25">
      <c r="A98" s="99" t="str">
        <f t="shared" si="57"/>
        <v>1994_4_f4_1</v>
      </c>
      <c r="B98" s="32" t="s">
        <v>183</v>
      </c>
      <c r="C98" s="32" t="s">
        <v>43</v>
      </c>
      <c r="D98" s="32">
        <v>11</v>
      </c>
      <c r="E98" s="32">
        <v>21</v>
      </c>
      <c r="F98" s="32">
        <v>44</v>
      </c>
      <c r="G98" s="32">
        <v>24</v>
      </c>
      <c r="H98" s="32">
        <v>0</v>
      </c>
      <c r="I98" s="32"/>
      <c r="J98" s="32">
        <v>-20</v>
      </c>
    </row>
    <row r="99" spans="1:10" x14ac:dyDescent="0.25">
      <c r="A99" s="99" t="str">
        <f t="shared" si="57"/>
        <v>1994_4_f4_2</v>
      </c>
      <c r="B99" s="32" t="s">
        <v>183</v>
      </c>
      <c r="C99" s="32" t="s">
        <v>44</v>
      </c>
      <c r="D99" s="32">
        <v>10</v>
      </c>
      <c r="E99" s="32">
        <v>24</v>
      </c>
      <c r="F99" s="32">
        <v>36</v>
      </c>
      <c r="G99" s="32">
        <v>30</v>
      </c>
      <c r="H99" s="32">
        <v>0</v>
      </c>
      <c r="I99" s="32"/>
      <c r="J99" s="32">
        <v>-15</v>
      </c>
    </row>
    <row r="100" spans="1:10" x14ac:dyDescent="0.25">
      <c r="A100" s="99" t="str">
        <f t="shared" si="57"/>
        <v>1994_4_f4_3</v>
      </c>
      <c r="B100" s="32" t="s">
        <v>183</v>
      </c>
      <c r="C100" s="32" t="s">
        <v>100</v>
      </c>
      <c r="D100" s="32">
        <v>9</v>
      </c>
      <c r="E100" s="32">
        <v>29</v>
      </c>
      <c r="F100" s="32">
        <v>48</v>
      </c>
      <c r="G100" s="32">
        <v>13</v>
      </c>
      <c r="H100" s="32">
        <v>1</v>
      </c>
      <c r="I100" s="32"/>
      <c r="J100" s="32">
        <v>-33</v>
      </c>
    </row>
    <row r="101" spans="1:10" x14ac:dyDescent="0.25">
      <c r="A101" s="99" t="str">
        <f t="shared" si="57"/>
        <v>1994_4_f4_4</v>
      </c>
      <c r="B101" s="32" t="s">
        <v>183</v>
      </c>
      <c r="C101" s="32" t="s">
        <v>102</v>
      </c>
      <c r="D101" s="32">
        <v>37</v>
      </c>
      <c r="E101" s="32">
        <v>44</v>
      </c>
      <c r="F101" s="32">
        <v>19</v>
      </c>
      <c r="G101" s="32">
        <v>0</v>
      </c>
      <c r="H101" s="32">
        <v>0</v>
      </c>
      <c r="I101" s="32"/>
      <c r="J101" s="32">
        <v>-119</v>
      </c>
    </row>
    <row r="102" spans="1:10" x14ac:dyDescent="0.25">
      <c r="A102" s="99" t="str">
        <f t="shared" si="57"/>
        <v>1994_4_f9_1</v>
      </c>
      <c r="B102" s="32" t="s">
        <v>183</v>
      </c>
      <c r="C102" s="32" t="s">
        <v>4</v>
      </c>
      <c r="D102" s="32">
        <v>1</v>
      </c>
      <c r="E102" s="32">
        <v>18</v>
      </c>
      <c r="F102" s="32">
        <v>51</v>
      </c>
      <c r="G102" s="32">
        <v>30</v>
      </c>
      <c r="H102" s="32">
        <v>0</v>
      </c>
      <c r="I102" s="32"/>
      <c r="J102" s="32">
        <v>10</v>
      </c>
    </row>
    <row r="103" spans="1:10" x14ac:dyDescent="0.25">
      <c r="A103" s="99" t="str">
        <f t="shared" si="57"/>
        <v>1994_4_f9_2</v>
      </c>
      <c r="B103" s="32" t="s">
        <v>183</v>
      </c>
      <c r="C103" s="32" t="s">
        <v>5</v>
      </c>
      <c r="D103" s="32">
        <v>3</v>
      </c>
      <c r="E103" s="32">
        <v>15</v>
      </c>
      <c r="F103" s="32">
        <v>43</v>
      </c>
      <c r="G103" s="32">
        <v>39</v>
      </c>
      <c r="H103" s="32">
        <v>0</v>
      </c>
      <c r="I103" s="32"/>
      <c r="J103" s="32">
        <v>18</v>
      </c>
    </row>
    <row r="104" spans="1:10" x14ac:dyDescent="0.25">
      <c r="A104" s="99" t="str">
        <f t="shared" si="57"/>
        <v>1994_4_f9_3</v>
      </c>
      <c r="B104" s="32" t="s">
        <v>183</v>
      </c>
      <c r="C104" s="32" t="s">
        <v>6</v>
      </c>
      <c r="D104" s="32">
        <v>4</v>
      </c>
      <c r="E104" s="32">
        <v>22</v>
      </c>
      <c r="F104" s="32">
        <v>64</v>
      </c>
      <c r="G104" s="32">
        <v>10</v>
      </c>
      <c r="H104" s="32">
        <v>0</v>
      </c>
      <c r="I104" s="32"/>
      <c r="J104" s="32">
        <v>-20</v>
      </c>
    </row>
    <row r="105" spans="1:10" x14ac:dyDescent="0.25">
      <c r="A105" s="99" t="str">
        <f t="shared" si="57"/>
        <v>1994_4_f9_4</v>
      </c>
      <c r="B105" s="32" t="s">
        <v>183</v>
      </c>
      <c r="C105" s="32" t="s">
        <v>7</v>
      </c>
      <c r="D105" s="32">
        <v>11</v>
      </c>
      <c r="E105" s="32">
        <v>53</v>
      </c>
      <c r="F105" s="32">
        <v>32</v>
      </c>
      <c r="G105" s="32">
        <v>4</v>
      </c>
      <c r="H105" s="32">
        <v>0</v>
      </c>
      <c r="I105" s="32"/>
      <c r="J105" s="32">
        <v>-71</v>
      </c>
    </row>
    <row r="106" spans="1:10" x14ac:dyDescent="0.25">
      <c r="A106" s="99" t="str">
        <f t="shared" si="57"/>
        <v>1994_4_InEI</v>
      </c>
      <c r="B106" s="32" t="s">
        <v>183</v>
      </c>
      <c r="C106" s="32" t="s">
        <v>107</v>
      </c>
      <c r="D106" s="32">
        <v>2</v>
      </c>
      <c r="E106" s="32">
        <v>16.5</v>
      </c>
      <c r="F106" s="32">
        <v>47</v>
      </c>
      <c r="G106" s="32">
        <v>34.5</v>
      </c>
      <c r="H106" s="32">
        <v>0</v>
      </c>
      <c r="I106" s="32"/>
      <c r="J106" s="32">
        <v>14</v>
      </c>
    </row>
    <row r="107" spans="1:10" x14ac:dyDescent="0.25">
      <c r="A107" s="99" t="str">
        <f t="shared" si="57"/>
        <v>1994_4_InIN</v>
      </c>
      <c r="B107" s="32" t="s">
        <v>183</v>
      </c>
      <c r="C107" s="32" t="s">
        <v>113</v>
      </c>
      <c r="D107" s="32">
        <v>7.5</v>
      </c>
      <c r="E107" s="32">
        <v>37.5</v>
      </c>
      <c r="F107" s="32">
        <v>48</v>
      </c>
      <c r="G107" s="32">
        <v>7</v>
      </c>
      <c r="H107" s="32">
        <v>0</v>
      </c>
      <c r="I107" s="32"/>
      <c r="J107" s="32">
        <v>-45.5</v>
      </c>
    </row>
    <row r="108" spans="1:10" x14ac:dyDescent="0.25">
      <c r="A108" s="99" t="str">
        <f t="shared" si="57"/>
        <v>1994_4_lagE</v>
      </c>
      <c r="B108" s="32" t="s">
        <v>183</v>
      </c>
      <c r="C108" s="32" t="s">
        <v>226</v>
      </c>
      <c r="D108" s="32">
        <v>10.5</v>
      </c>
      <c r="E108" s="32">
        <v>22.5</v>
      </c>
      <c r="F108" s="32">
        <v>40</v>
      </c>
      <c r="G108" s="32">
        <v>27</v>
      </c>
      <c r="H108" s="32">
        <v>0</v>
      </c>
      <c r="I108" s="32"/>
      <c r="J108" s="32">
        <v>-17.5</v>
      </c>
    </row>
    <row r="109" spans="1:10" x14ac:dyDescent="0.25">
      <c r="A109" s="99" t="str">
        <f t="shared" si="57"/>
        <v>1994_4_lagI</v>
      </c>
      <c r="B109" s="32" t="s">
        <v>183</v>
      </c>
      <c r="C109" s="32" t="s">
        <v>227</v>
      </c>
      <c r="D109" s="32">
        <v>23</v>
      </c>
      <c r="E109" s="32">
        <v>36.5</v>
      </c>
      <c r="F109" s="32">
        <v>33.5</v>
      </c>
      <c r="G109" s="32">
        <v>6.5</v>
      </c>
      <c r="H109" s="32">
        <v>0.5</v>
      </c>
      <c r="I109" s="32"/>
      <c r="J109" s="32">
        <v>-76</v>
      </c>
    </row>
    <row r="110" spans="1:10" x14ac:dyDescent="0.25">
      <c r="A110" s="99" t="str">
        <f t="shared" si="57"/>
        <v>1995_4_f4_1</v>
      </c>
      <c r="B110" s="32" t="s">
        <v>184</v>
      </c>
      <c r="C110" s="32" t="s">
        <v>43</v>
      </c>
      <c r="D110" s="32">
        <v>8</v>
      </c>
      <c r="E110" s="32">
        <v>42</v>
      </c>
      <c r="F110" s="32">
        <v>37</v>
      </c>
      <c r="G110" s="32">
        <v>13</v>
      </c>
      <c r="H110" s="32">
        <v>0</v>
      </c>
      <c r="I110" s="32"/>
      <c r="J110" s="32">
        <v>-46</v>
      </c>
    </row>
    <row r="111" spans="1:10" x14ac:dyDescent="0.25">
      <c r="A111" s="99" t="str">
        <f t="shared" si="57"/>
        <v>1995_4_f4_2</v>
      </c>
      <c r="B111" s="32" t="s">
        <v>184</v>
      </c>
      <c r="C111" s="32" t="s">
        <v>44</v>
      </c>
      <c r="D111" s="32">
        <v>12</v>
      </c>
      <c r="E111" s="32">
        <v>45</v>
      </c>
      <c r="F111" s="32">
        <v>32</v>
      </c>
      <c r="G111" s="32">
        <v>11</v>
      </c>
      <c r="H111" s="32">
        <v>0</v>
      </c>
      <c r="I111" s="32"/>
      <c r="J111" s="32">
        <v>-59</v>
      </c>
    </row>
    <row r="112" spans="1:10" x14ac:dyDescent="0.25">
      <c r="A112" s="99" t="str">
        <f t="shared" si="57"/>
        <v>1995_4_f4_3</v>
      </c>
      <c r="B112" s="32" t="s">
        <v>184</v>
      </c>
      <c r="C112" s="32" t="s">
        <v>100</v>
      </c>
      <c r="D112" s="32">
        <v>12</v>
      </c>
      <c r="E112" s="32">
        <v>43</v>
      </c>
      <c r="F112" s="32">
        <v>41</v>
      </c>
      <c r="G112" s="32">
        <v>4</v>
      </c>
      <c r="H112" s="32">
        <v>0</v>
      </c>
      <c r="I112" s="32"/>
      <c r="J112" s="32">
        <v>-64</v>
      </c>
    </row>
    <row r="113" spans="1:10" x14ac:dyDescent="0.25">
      <c r="A113" s="99" t="str">
        <f t="shared" si="57"/>
        <v>1995_4_f4_4</v>
      </c>
      <c r="B113" s="32" t="s">
        <v>184</v>
      </c>
      <c r="C113" s="32" t="s">
        <v>102</v>
      </c>
      <c r="D113" s="32">
        <v>49</v>
      </c>
      <c r="E113" s="32">
        <v>30</v>
      </c>
      <c r="F113" s="32">
        <v>20</v>
      </c>
      <c r="G113" s="32">
        <v>1</v>
      </c>
      <c r="H113" s="32">
        <v>0</v>
      </c>
      <c r="I113" s="32"/>
      <c r="J113" s="32">
        <v>-128</v>
      </c>
    </row>
    <row r="114" spans="1:10" x14ac:dyDescent="0.25">
      <c r="A114" s="99" t="str">
        <f t="shared" si="57"/>
        <v>1995_4_f9_1</v>
      </c>
      <c r="B114" s="32" t="s">
        <v>184</v>
      </c>
      <c r="C114" s="32" t="s">
        <v>4</v>
      </c>
      <c r="D114" s="32">
        <v>5</v>
      </c>
      <c r="E114" s="32">
        <v>29</v>
      </c>
      <c r="F114" s="32">
        <v>59</v>
      </c>
      <c r="G114" s="32">
        <v>7</v>
      </c>
      <c r="H114" s="32">
        <v>0</v>
      </c>
      <c r="I114" s="32"/>
      <c r="J114" s="32">
        <v>-32</v>
      </c>
    </row>
    <row r="115" spans="1:10" x14ac:dyDescent="0.25">
      <c r="A115" s="99" t="str">
        <f t="shared" si="57"/>
        <v>1995_4_f9_2</v>
      </c>
      <c r="B115" s="32" t="s">
        <v>184</v>
      </c>
      <c r="C115" s="32" t="s">
        <v>5</v>
      </c>
      <c r="D115" s="32">
        <v>7</v>
      </c>
      <c r="E115" s="32">
        <v>37</v>
      </c>
      <c r="F115" s="32">
        <v>45</v>
      </c>
      <c r="G115" s="32">
        <v>11</v>
      </c>
      <c r="H115" s="32">
        <v>0</v>
      </c>
      <c r="I115" s="32"/>
      <c r="J115" s="32">
        <v>-40</v>
      </c>
    </row>
    <row r="116" spans="1:10" x14ac:dyDescent="0.25">
      <c r="A116" s="99" t="str">
        <f t="shared" si="57"/>
        <v>1995_4_f9_3</v>
      </c>
      <c r="B116" s="32" t="s">
        <v>184</v>
      </c>
      <c r="C116" s="32" t="s">
        <v>6</v>
      </c>
      <c r="D116" s="32">
        <v>7</v>
      </c>
      <c r="E116" s="32">
        <v>31</v>
      </c>
      <c r="F116" s="32">
        <v>50</v>
      </c>
      <c r="G116" s="32">
        <v>12</v>
      </c>
      <c r="H116" s="32">
        <v>0</v>
      </c>
      <c r="I116" s="32"/>
      <c r="J116" s="32">
        <v>-33</v>
      </c>
    </row>
    <row r="117" spans="1:10" x14ac:dyDescent="0.25">
      <c r="A117" s="99" t="str">
        <f t="shared" si="57"/>
        <v>1995_4_f9_4</v>
      </c>
      <c r="B117" s="32" t="s">
        <v>184</v>
      </c>
      <c r="C117" s="32" t="s">
        <v>7</v>
      </c>
      <c r="D117" s="32">
        <v>28</v>
      </c>
      <c r="E117" s="32">
        <v>45</v>
      </c>
      <c r="F117" s="32">
        <v>26</v>
      </c>
      <c r="G117" s="32">
        <v>1</v>
      </c>
      <c r="H117" s="32">
        <v>0</v>
      </c>
      <c r="I117" s="32"/>
      <c r="J117" s="32">
        <v>-100</v>
      </c>
    </row>
    <row r="118" spans="1:10" x14ac:dyDescent="0.25">
      <c r="A118" s="99" t="str">
        <f t="shared" si="57"/>
        <v>1995_4_InEI</v>
      </c>
      <c r="B118" s="32" t="s">
        <v>184</v>
      </c>
      <c r="C118" s="32" t="s">
        <v>107</v>
      </c>
      <c r="D118" s="32">
        <v>6</v>
      </c>
      <c r="E118" s="32">
        <v>33</v>
      </c>
      <c r="F118" s="32">
        <v>52</v>
      </c>
      <c r="G118" s="32">
        <v>9</v>
      </c>
      <c r="H118" s="32">
        <v>0</v>
      </c>
      <c r="I118" s="32"/>
      <c r="J118" s="32">
        <v>-36</v>
      </c>
    </row>
    <row r="119" spans="1:10" x14ac:dyDescent="0.25">
      <c r="A119" s="99" t="str">
        <f t="shared" si="57"/>
        <v>1995_4_InIN</v>
      </c>
      <c r="B119" s="32" t="s">
        <v>184</v>
      </c>
      <c r="C119" s="32" t="s">
        <v>113</v>
      </c>
      <c r="D119" s="32">
        <v>17.5</v>
      </c>
      <c r="E119" s="32">
        <v>38</v>
      </c>
      <c r="F119" s="32">
        <v>38</v>
      </c>
      <c r="G119" s="32">
        <v>6.5</v>
      </c>
      <c r="H119" s="32">
        <v>0</v>
      </c>
      <c r="I119" s="32"/>
      <c r="J119" s="32">
        <v>-66.5</v>
      </c>
    </row>
    <row r="120" spans="1:10" x14ac:dyDescent="0.25">
      <c r="A120" s="99" t="str">
        <f t="shared" si="57"/>
        <v>1995_4_lagE</v>
      </c>
      <c r="B120" s="32" t="s">
        <v>184</v>
      </c>
      <c r="C120" s="32" t="s">
        <v>226</v>
      </c>
      <c r="D120" s="32">
        <v>10</v>
      </c>
      <c r="E120" s="32">
        <v>43.5</v>
      </c>
      <c r="F120" s="32">
        <v>34.5</v>
      </c>
      <c r="G120" s="32">
        <v>12</v>
      </c>
      <c r="H120" s="32">
        <v>0</v>
      </c>
      <c r="I120" s="32"/>
      <c r="J120" s="32">
        <v>-52.5</v>
      </c>
    </row>
    <row r="121" spans="1:10" x14ac:dyDescent="0.25">
      <c r="A121" s="99" t="str">
        <f t="shared" si="57"/>
        <v>1995_4_lagI</v>
      </c>
      <c r="B121" s="32" t="s">
        <v>184</v>
      </c>
      <c r="C121" s="32" t="s">
        <v>227</v>
      </c>
      <c r="D121" s="32">
        <v>30.5</v>
      </c>
      <c r="E121" s="32">
        <v>36.5</v>
      </c>
      <c r="F121" s="32">
        <v>30.5</v>
      </c>
      <c r="G121" s="32">
        <v>2.5</v>
      </c>
      <c r="H121" s="32">
        <v>0</v>
      </c>
      <c r="I121" s="32"/>
      <c r="J121" s="32">
        <v>-96</v>
      </c>
    </row>
    <row r="122" spans="1:10" x14ac:dyDescent="0.25">
      <c r="A122" s="99" t="str">
        <f t="shared" si="57"/>
        <v>1996_4_f4_1</v>
      </c>
      <c r="B122" s="124" t="s">
        <v>114</v>
      </c>
      <c r="C122" s="32" t="s">
        <v>43</v>
      </c>
      <c r="D122" s="32">
        <v>10</v>
      </c>
      <c r="E122" s="32">
        <v>55</v>
      </c>
      <c r="F122" s="32">
        <v>16</v>
      </c>
      <c r="G122" s="32">
        <v>2</v>
      </c>
      <c r="H122" s="32">
        <v>0</v>
      </c>
      <c r="I122" s="32">
        <v>83</v>
      </c>
      <c r="J122" s="32">
        <v>-87.951807228915655</v>
      </c>
    </row>
    <row r="123" spans="1:10" x14ac:dyDescent="0.25">
      <c r="A123" s="99" t="str">
        <f t="shared" si="57"/>
        <v>1996_4_f4_2</v>
      </c>
      <c r="B123" s="32" t="s">
        <v>114</v>
      </c>
      <c r="C123" s="32" t="s">
        <v>44</v>
      </c>
      <c r="D123" s="32">
        <v>6</v>
      </c>
      <c r="E123" s="32">
        <v>56</v>
      </c>
      <c r="F123" s="32">
        <v>17</v>
      </c>
      <c r="G123" s="32">
        <v>3</v>
      </c>
      <c r="H123" s="32">
        <v>0</v>
      </c>
      <c r="I123" s="32">
        <v>82</v>
      </c>
      <c r="J123" s="32">
        <v>-79.268292682926827</v>
      </c>
    </row>
    <row r="124" spans="1:10" x14ac:dyDescent="0.25">
      <c r="A124" s="99" t="str">
        <f t="shared" si="57"/>
        <v>1996_4_f4_3</v>
      </c>
      <c r="B124" s="32" t="s">
        <v>114</v>
      </c>
      <c r="C124" s="32" t="s">
        <v>100</v>
      </c>
      <c r="D124" s="32">
        <v>16</v>
      </c>
      <c r="E124" s="32">
        <v>41</v>
      </c>
      <c r="F124" s="32">
        <v>23</v>
      </c>
      <c r="G124" s="32">
        <v>2</v>
      </c>
      <c r="H124" s="32">
        <v>0</v>
      </c>
      <c r="I124" s="32">
        <v>82</v>
      </c>
      <c r="J124" s="32">
        <v>-86.58536585365853</v>
      </c>
    </row>
    <row r="125" spans="1:10" x14ac:dyDescent="0.25">
      <c r="A125" s="99" t="str">
        <f t="shared" si="57"/>
        <v>1996_4_f4_4</v>
      </c>
      <c r="B125" s="32" t="s">
        <v>114</v>
      </c>
      <c r="C125" s="32" t="s">
        <v>102</v>
      </c>
      <c r="D125" s="32">
        <v>36</v>
      </c>
      <c r="E125" s="32">
        <v>38</v>
      </c>
      <c r="F125" s="32">
        <v>7</v>
      </c>
      <c r="G125" s="32">
        <v>0</v>
      </c>
      <c r="H125" s="32">
        <v>0</v>
      </c>
      <c r="I125" s="32">
        <v>81</v>
      </c>
      <c r="J125" s="32">
        <v>-135.80246913580248</v>
      </c>
    </row>
    <row r="126" spans="1:10" x14ac:dyDescent="0.25">
      <c r="A126" s="99" t="str">
        <f t="shared" si="57"/>
        <v>1996_4_f4_5</v>
      </c>
      <c r="B126" s="32" t="s">
        <v>114</v>
      </c>
      <c r="C126" s="32" t="s">
        <v>443</v>
      </c>
      <c r="D126" s="32">
        <v>22</v>
      </c>
      <c r="E126" s="32">
        <v>41</v>
      </c>
      <c r="F126" s="32">
        <v>15</v>
      </c>
      <c r="G126" s="32">
        <v>3</v>
      </c>
      <c r="H126" s="32">
        <v>0</v>
      </c>
      <c r="I126" s="32">
        <v>81</v>
      </c>
      <c r="J126" s="32">
        <v>-101.23456790123457</v>
      </c>
    </row>
    <row r="127" spans="1:10" x14ac:dyDescent="0.25">
      <c r="A127" s="99" t="str">
        <f t="shared" si="57"/>
        <v>1996_4_f9_1</v>
      </c>
      <c r="B127" s="32" t="s">
        <v>114</v>
      </c>
      <c r="C127" s="32" t="s">
        <v>4</v>
      </c>
      <c r="D127" s="32">
        <v>2</v>
      </c>
      <c r="E127" s="32">
        <v>39</v>
      </c>
      <c r="F127" s="32">
        <v>37</v>
      </c>
      <c r="G127" s="32">
        <v>5</v>
      </c>
      <c r="H127" s="32">
        <v>0</v>
      </c>
      <c r="I127" s="32">
        <v>83</v>
      </c>
      <c r="J127" s="32">
        <v>-45.783132530120483</v>
      </c>
    </row>
    <row r="128" spans="1:10" x14ac:dyDescent="0.25">
      <c r="A128" s="99" t="str">
        <f t="shared" si="57"/>
        <v>1996_4_f9_2</v>
      </c>
      <c r="B128" s="32" t="s">
        <v>114</v>
      </c>
      <c r="C128" s="32" t="s">
        <v>5</v>
      </c>
      <c r="D128" s="32">
        <v>1</v>
      </c>
      <c r="E128" s="32">
        <v>38</v>
      </c>
      <c r="F128" s="32">
        <v>33</v>
      </c>
      <c r="G128" s="32">
        <v>10</v>
      </c>
      <c r="H128" s="32">
        <v>0</v>
      </c>
      <c r="I128" s="32">
        <v>82</v>
      </c>
      <c r="J128" s="32">
        <v>-36.585365853658537</v>
      </c>
    </row>
    <row r="129" spans="1:10" x14ac:dyDescent="0.25">
      <c r="A129" s="99" t="str">
        <f t="shared" si="57"/>
        <v>1996_4_f9_3</v>
      </c>
      <c r="B129" s="32" t="s">
        <v>114</v>
      </c>
      <c r="C129" s="32" t="s">
        <v>6</v>
      </c>
      <c r="D129" s="32">
        <v>3</v>
      </c>
      <c r="E129" s="32">
        <v>36</v>
      </c>
      <c r="F129" s="32">
        <v>38</v>
      </c>
      <c r="G129" s="32">
        <v>5</v>
      </c>
      <c r="H129" s="32">
        <v>0</v>
      </c>
      <c r="I129" s="32">
        <v>82</v>
      </c>
      <c r="J129" s="32">
        <v>-45.121951219512198</v>
      </c>
    </row>
    <row r="130" spans="1:10" x14ac:dyDescent="0.25">
      <c r="A130" s="99" t="str">
        <f t="shared" si="57"/>
        <v>1996_4_f9_4</v>
      </c>
      <c r="B130" s="32" t="s">
        <v>114</v>
      </c>
      <c r="C130" s="32" t="s">
        <v>7</v>
      </c>
      <c r="D130" s="32">
        <v>23</v>
      </c>
      <c r="E130" s="32">
        <v>34</v>
      </c>
      <c r="F130" s="32">
        <v>24</v>
      </c>
      <c r="G130" s="32">
        <v>0</v>
      </c>
      <c r="H130" s="32">
        <v>0</v>
      </c>
      <c r="I130" s="32">
        <v>81</v>
      </c>
      <c r="J130" s="32">
        <v>-98.76543209876543</v>
      </c>
    </row>
    <row r="131" spans="1:10" x14ac:dyDescent="0.25">
      <c r="A131" s="99" t="str">
        <f t="shared" ref="A131:A194" si="58">CONCATENATE(B131,"_",C131)</f>
        <v>1996_4_f9_5</v>
      </c>
      <c r="B131" s="32" t="s">
        <v>114</v>
      </c>
      <c r="C131" s="32" t="s">
        <v>444</v>
      </c>
      <c r="D131" s="32">
        <v>5</v>
      </c>
      <c r="E131" s="32">
        <v>45</v>
      </c>
      <c r="F131" s="32">
        <v>26</v>
      </c>
      <c r="G131" s="32">
        <v>6</v>
      </c>
      <c r="H131" s="32">
        <v>0</v>
      </c>
      <c r="I131" s="32">
        <v>82</v>
      </c>
      <c r="J131" s="32">
        <v>-59.756097560975604</v>
      </c>
    </row>
    <row r="132" spans="1:10" x14ac:dyDescent="0.25">
      <c r="A132" s="99" t="str">
        <f t="shared" si="58"/>
        <v>1996_4_InEI</v>
      </c>
      <c r="B132" s="32" t="s">
        <v>114</v>
      </c>
      <c r="C132" s="32" t="s">
        <v>107</v>
      </c>
      <c r="D132" s="32">
        <v>3</v>
      </c>
      <c r="E132" s="32">
        <v>77</v>
      </c>
      <c r="F132" s="32">
        <v>70</v>
      </c>
      <c r="G132" s="32">
        <v>15</v>
      </c>
      <c r="H132" s="32">
        <v>0</v>
      </c>
      <c r="I132" s="32">
        <v>82.5</v>
      </c>
      <c r="J132" s="32">
        <v>-41.212121212121211</v>
      </c>
    </row>
    <row r="133" spans="1:10" x14ac:dyDescent="0.25">
      <c r="A133" s="99" t="str">
        <f t="shared" si="58"/>
        <v>1996_4_InIN</v>
      </c>
      <c r="B133" s="32" t="s">
        <v>114</v>
      </c>
      <c r="C133" s="32" t="s">
        <v>113</v>
      </c>
      <c r="D133" s="32">
        <v>26</v>
      </c>
      <c r="E133" s="32">
        <v>70</v>
      </c>
      <c r="F133" s="32">
        <v>62</v>
      </c>
      <c r="G133" s="32">
        <v>5</v>
      </c>
      <c r="H133" s="32">
        <v>0</v>
      </c>
      <c r="I133" s="32">
        <v>81.5</v>
      </c>
      <c r="J133" s="32">
        <v>-71.779141104294482</v>
      </c>
    </row>
    <row r="134" spans="1:10" x14ac:dyDescent="0.25">
      <c r="A134" s="99" t="str">
        <f t="shared" si="58"/>
        <v>1997_4_f4_1</v>
      </c>
      <c r="B134" s="32" t="s">
        <v>115</v>
      </c>
      <c r="C134" s="32" t="s">
        <v>43</v>
      </c>
      <c r="D134" s="32">
        <v>3</v>
      </c>
      <c r="E134" s="32">
        <v>33</v>
      </c>
      <c r="F134" s="32">
        <v>35</v>
      </c>
      <c r="G134" s="32">
        <v>11</v>
      </c>
      <c r="H134" s="32">
        <v>0</v>
      </c>
      <c r="I134" s="32">
        <v>82</v>
      </c>
      <c r="J134" s="32">
        <v>-34.146341463414636</v>
      </c>
    </row>
    <row r="135" spans="1:10" x14ac:dyDescent="0.25">
      <c r="A135" s="99" t="str">
        <f t="shared" si="58"/>
        <v>1997_4_f4_2</v>
      </c>
      <c r="B135" s="32" t="s">
        <v>115</v>
      </c>
      <c r="C135" s="32" t="s">
        <v>44</v>
      </c>
      <c r="D135" s="32">
        <v>8</v>
      </c>
      <c r="E135" s="32">
        <v>33</v>
      </c>
      <c r="F135" s="32">
        <v>28</v>
      </c>
      <c r="G135" s="32">
        <v>14</v>
      </c>
      <c r="H135" s="32">
        <v>0</v>
      </c>
      <c r="I135" s="32">
        <v>83</v>
      </c>
      <c r="J135" s="32">
        <v>-42.168674698795186</v>
      </c>
    </row>
    <row r="136" spans="1:10" x14ac:dyDescent="0.25">
      <c r="A136" s="99" t="str">
        <f t="shared" si="58"/>
        <v>1997_4_f4_3</v>
      </c>
      <c r="B136" s="32" t="s">
        <v>115</v>
      </c>
      <c r="C136" s="32" t="s">
        <v>100</v>
      </c>
      <c r="D136" s="32">
        <v>6</v>
      </c>
      <c r="E136" s="32">
        <v>38</v>
      </c>
      <c r="F136" s="32">
        <v>39</v>
      </c>
      <c r="G136" s="32">
        <v>1</v>
      </c>
      <c r="H136" s="32">
        <v>0</v>
      </c>
      <c r="I136" s="32">
        <v>84</v>
      </c>
      <c r="J136" s="32">
        <v>-58.333333333333336</v>
      </c>
    </row>
    <row r="137" spans="1:10" x14ac:dyDescent="0.25">
      <c r="A137" s="99" t="str">
        <f t="shared" si="58"/>
        <v>1997_4_f4_4</v>
      </c>
      <c r="B137" s="32" t="s">
        <v>115</v>
      </c>
      <c r="C137" s="32" t="s">
        <v>102</v>
      </c>
      <c r="D137" s="32">
        <v>22</v>
      </c>
      <c r="E137" s="32">
        <v>32</v>
      </c>
      <c r="F137" s="32">
        <v>21</v>
      </c>
      <c r="G137" s="32">
        <v>3</v>
      </c>
      <c r="H137" s="32">
        <v>0</v>
      </c>
      <c r="I137" s="32">
        <v>78</v>
      </c>
      <c r="J137" s="32">
        <v>-93.589743589743591</v>
      </c>
    </row>
    <row r="138" spans="1:10" x14ac:dyDescent="0.25">
      <c r="A138" s="99" t="str">
        <f t="shared" si="58"/>
        <v>1997_4_f4_5</v>
      </c>
      <c r="B138" s="32" t="s">
        <v>115</v>
      </c>
      <c r="C138" s="32" t="s">
        <v>443</v>
      </c>
      <c r="D138" s="32">
        <v>9</v>
      </c>
      <c r="E138" s="32">
        <v>36</v>
      </c>
      <c r="F138" s="32">
        <v>30</v>
      </c>
      <c r="G138" s="32">
        <v>4</v>
      </c>
      <c r="H138" s="32">
        <v>2</v>
      </c>
      <c r="I138" s="32">
        <v>81</v>
      </c>
      <c r="J138" s="32">
        <v>-56.79012345679012</v>
      </c>
    </row>
    <row r="139" spans="1:10" x14ac:dyDescent="0.25">
      <c r="A139" s="99" t="str">
        <f t="shared" si="58"/>
        <v>1997_4_f9_1</v>
      </c>
      <c r="B139" s="32" t="s">
        <v>115</v>
      </c>
      <c r="C139" s="32" t="s">
        <v>4</v>
      </c>
      <c r="D139" s="32">
        <v>2</v>
      </c>
      <c r="E139" s="32">
        <v>15</v>
      </c>
      <c r="F139" s="32">
        <v>42</v>
      </c>
      <c r="G139" s="32">
        <v>24</v>
      </c>
      <c r="H139" s="32">
        <v>0</v>
      </c>
      <c r="I139" s="32">
        <v>83</v>
      </c>
      <c r="J139" s="32">
        <v>6.024096385542169</v>
      </c>
    </row>
    <row r="140" spans="1:10" x14ac:dyDescent="0.25">
      <c r="A140" s="99" t="str">
        <f t="shared" si="58"/>
        <v>1997_4_f9_2</v>
      </c>
      <c r="B140" s="32" t="s">
        <v>115</v>
      </c>
      <c r="C140" s="32" t="s">
        <v>5</v>
      </c>
      <c r="D140" s="32">
        <v>1</v>
      </c>
      <c r="E140" s="32">
        <v>17</v>
      </c>
      <c r="F140" s="32">
        <v>41</v>
      </c>
      <c r="G140" s="32">
        <v>24</v>
      </c>
      <c r="H140" s="32">
        <v>0</v>
      </c>
      <c r="I140" s="32">
        <v>83</v>
      </c>
      <c r="J140" s="32">
        <v>6.024096385542169</v>
      </c>
    </row>
    <row r="141" spans="1:10" x14ac:dyDescent="0.25">
      <c r="A141" s="99" t="str">
        <f t="shared" si="58"/>
        <v>1997_4_f9_3</v>
      </c>
      <c r="B141" s="32" t="s">
        <v>115</v>
      </c>
      <c r="C141" s="32" t="s">
        <v>6</v>
      </c>
      <c r="D141" s="32">
        <v>3</v>
      </c>
      <c r="E141" s="32">
        <v>24</v>
      </c>
      <c r="F141" s="32">
        <v>46</v>
      </c>
      <c r="G141" s="32">
        <v>11</v>
      </c>
      <c r="H141" s="32">
        <v>0</v>
      </c>
      <c r="I141" s="32">
        <v>84</v>
      </c>
      <c r="J141" s="32">
        <v>-22.61904761904762</v>
      </c>
    </row>
    <row r="142" spans="1:10" x14ac:dyDescent="0.25">
      <c r="A142" s="99" t="str">
        <f t="shared" si="58"/>
        <v>1997_4_f9_4</v>
      </c>
      <c r="B142" s="32" t="s">
        <v>115</v>
      </c>
      <c r="C142" s="32" t="s">
        <v>7</v>
      </c>
      <c r="D142" s="32">
        <v>13</v>
      </c>
      <c r="E142" s="32">
        <v>28</v>
      </c>
      <c r="F142" s="32">
        <v>36</v>
      </c>
      <c r="G142" s="32">
        <v>3</v>
      </c>
      <c r="H142" s="32">
        <v>0</v>
      </c>
      <c r="I142" s="32">
        <v>80</v>
      </c>
      <c r="J142" s="32">
        <v>-63.749999999999993</v>
      </c>
    </row>
    <row r="143" spans="1:10" x14ac:dyDescent="0.25">
      <c r="A143" s="99" t="str">
        <f t="shared" si="58"/>
        <v>1997_4_f9_5</v>
      </c>
      <c r="B143" s="32" t="s">
        <v>115</v>
      </c>
      <c r="C143" s="32" t="s">
        <v>444</v>
      </c>
      <c r="D143" s="32">
        <v>4</v>
      </c>
      <c r="E143" s="32">
        <v>22</v>
      </c>
      <c r="F143" s="32">
        <v>47</v>
      </c>
      <c r="G143" s="32">
        <v>8</v>
      </c>
      <c r="H143" s="32">
        <v>0</v>
      </c>
      <c r="I143" s="32">
        <v>81</v>
      </c>
      <c r="J143" s="32">
        <v>-27.160493827160494</v>
      </c>
    </row>
    <row r="144" spans="1:10" x14ac:dyDescent="0.25">
      <c r="A144" s="99" t="str">
        <f t="shared" si="58"/>
        <v>1997_4_InEI</v>
      </c>
      <c r="B144" s="32" t="s">
        <v>115</v>
      </c>
      <c r="C144" s="32" t="s">
        <v>107</v>
      </c>
      <c r="D144" s="32">
        <v>3</v>
      </c>
      <c r="E144" s="32">
        <v>32</v>
      </c>
      <c r="F144" s="32">
        <v>83</v>
      </c>
      <c r="G144" s="32">
        <v>48</v>
      </c>
      <c r="H144" s="32">
        <v>0</v>
      </c>
      <c r="I144" s="32">
        <v>83</v>
      </c>
      <c r="J144" s="32">
        <v>6.024096385542169</v>
      </c>
    </row>
    <row r="145" spans="1:10" x14ac:dyDescent="0.25">
      <c r="A145" s="99" t="str">
        <f t="shared" si="58"/>
        <v>1997_4_InIN</v>
      </c>
      <c r="B145" s="32" t="s">
        <v>115</v>
      </c>
      <c r="C145" s="32" t="s">
        <v>113</v>
      </c>
      <c r="D145" s="32">
        <v>16</v>
      </c>
      <c r="E145" s="32">
        <v>52</v>
      </c>
      <c r="F145" s="32">
        <v>82</v>
      </c>
      <c r="G145" s="32">
        <v>14</v>
      </c>
      <c r="H145" s="32">
        <v>0</v>
      </c>
      <c r="I145" s="32">
        <v>82.5</v>
      </c>
      <c r="J145" s="32">
        <v>-42.68292682926829</v>
      </c>
    </row>
    <row r="146" spans="1:10" x14ac:dyDescent="0.25">
      <c r="A146" s="99" t="str">
        <f t="shared" si="58"/>
        <v>1998_4_f4_1</v>
      </c>
      <c r="B146" s="32" t="s">
        <v>116</v>
      </c>
      <c r="C146" s="32" t="s">
        <v>43</v>
      </c>
      <c r="D146" s="32">
        <v>0</v>
      </c>
      <c r="E146" s="32">
        <v>22</v>
      </c>
      <c r="F146" s="32">
        <v>35</v>
      </c>
      <c r="G146" s="32">
        <v>20</v>
      </c>
      <c r="H146" s="32">
        <v>0</v>
      </c>
      <c r="I146" s="32">
        <v>77</v>
      </c>
      <c r="J146" s="32">
        <v>-2.5974025974025974</v>
      </c>
    </row>
    <row r="147" spans="1:10" x14ac:dyDescent="0.25">
      <c r="A147" s="99" t="str">
        <f t="shared" si="58"/>
        <v>1998_4_f4_2</v>
      </c>
      <c r="B147" s="32" t="s">
        <v>116</v>
      </c>
      <c r="C147" s="32" t="s">
        <v>44</v>
      </c>
      <c r="D147" s="32">
        <v>2</v>
      </c>
      <c r="E147" s="32">
        <v>26</v>
      </c>
      <c r="F147" s="32">
        <v>32</v>
      </c>
      <c r="G147" s="32">
        <v>18</v>
      </c>
      <c r="H147" s="32">
        <v>0</v>
      </c>
      <c r="I147" s="32">
        <v>78</v>
      </c>
      <c r="J147" s="32">
        <v>-15.384615384615385</v>
      </c>
    </row>
    <row r="148" spans="1:10" x14ac:dyDescent="0.25">
      <c r="A148" s="99" t="str">
        <f t="shared" si="58"/>
        <v>1998_4_f4_3</v>
      </c>
      <c r="B148" s="32" t="s">
        <v>116</v>
      </c>
      <c r="C148" s="32" t="s">
        <v>100</v>
      </c>
      <c r="D148" s="32">
        <v>3</v>
      </c>
      <c r="E148" s="32">
        <v>28</v>
      </c>
      <c r="F148" s="32">
        <v>39</v>
      </c>
      <c r="G148" s="32">
        <v>6</v>
      </c>
      <c r="H148" s="32">
        <v>0</v>
      </c>
      <c r="I148" s="32">
        <v>76</v>
      </c>
      <c r="J148" s="32">
        <v>-36.84210526315789</v>
      </c>
    </row>
    <row r="149" spans="1:10" x14ac:dyDescent="0.25">
      <c r="A149" s="99" t="str">
        <f t="shared" si="58"/>
        <v>1998_4_f4_4</v>
      </c>
      <c r="B149" s="32" t="s">
        <v>116</v>
      </c>
      <c r="C149" s="32" t="s">
        <v>102</v>
      </c>
      <c r="D149" s="32">
        <v>7</v>
      </c>
      <c r="E149" s="32">
        <v>32</v>
      </c>
      <c r="F149" s="32">
        <v>28</v>
      </c>
      <c r="G149" s="32">
        <v>7</v>
      </c>
      <c r="H149" s="32">
        <v>0</v>
      </c>
      <c r="I149" s="32">
        <v>74</v>
      </c>
      <c r="J149" s="32">
        <v>-52.702702702702695</v>
      </c>
    </row>
    <row r="150" spans="1:10" x14ac:dyDescent="0.25">
      <c r="A150" s="99" t="str">
        <f t="shared" si="58"/>
        <v>1998_4_f4_5</v>
      </c>
      <c r="B150" s="32" t="s">
        <v>116</v>
      </c>
      <c r="C150" s="32" t="s">
        <v>443</v>
      </c>
      <c r="D150" s="32">
        <v>2</v>
      </c>
      <c r="E150" s="32">
        <v>21</v>
      </c>
      <c r="F150" s="32">
        <v>44</v>
      </c>
      <c r="G150" s="32">
        <v>9</v>
      </c>
      <c r="H150" s="32">
        <v>1</v>
      </c>
      <c r="I150" s="32">
        <v>77</v>
      </c>
      <c r="J150" s="32">
        <v>-18.181818181818183</v>
      </c>
    </row>
    <row r="151" spans="1:10" x14ac:dyDescent="0.25">
      <c r="A151" s="99" t="str">
        <f t="shared" si="58"/>
        <v>1998_4_f9_1</v>
      </c>
      <c r="B151" s="32" t="s">
        <v>116</v>
      </c>
      <c r="C151" s="32" t="s">
        <v>4</v>
      </c>
      <c r="D151" s="32">
        <v>0</v>
      </c>
      <c r="E151" s="32">
        <v>7</v>
      </c>
      <c r="F151" s="32">
        <v>42</v>
      </c>
      <c r="G151" s="32">
        <v>27</v>
      </c>
      <c r="H151" s="32">
        <v>1</v>
      </c>
      <c r="I151" s="32">
        <v>77</v>
      </c>
      <c r="J151" s="32">
        <v>28.571428571428569</v>
      </c>
    </row>
    <row r="152" spans="1:10" x14ac:dyDescent="0.25">
      <c r="A152" s="99" t="str">
        <f t="shared" si="58"/>
        <v>1998_4_f9_2</v>
      </c>
      <c r="B152" s="32" t="s">
        <v>116</v>
      </c>
      <c r="C152" s="32" t="s">
        <v>5</v>
      </c>
      <c r="D152" s="32">
        <v>1</v>
      </c>
      <c r="E152" s="32">
        <v>11</v>
      </c>
      <c r="F152" s="32">
        <v>36</v>
      </c>
      <c r="G152" s="32">
        <v>28</v>
      </c>
      <c r="H152" s="32">
        <v>2</v>
      </c>
      <c r="I152" s="32">
        <v>78</v>
      </c>
      <c r="J152" s="32">
        <v>24.358974358974358</v>
      </c>
    </row>
    <row r="153" spans="1:10" x14ac:dyDescent="0.25">
      <c r="A153" s="99" t="str">
        <f t="shared" si="58"/>
        <v>1998_4_f9_3</v>
      </c>
      <c r="B153" s="32" t="s">
        <v>116</v>
      </c>
      <c r="C153" s="32" t="s">
        <v>6</v>
      </c>
      <c r="D153" s="32">
        <v>1</v>
      </c>
      <c r="E153" s="32">
        <v>19</v>
      </c>
      <c r="F153" s="32">
        <v>43</v>
      </c>
      <c r="G153" s="32">
        <v>12</v>
      </c>
      <c r="H153" s="32">
        <v>0</v>
      </c>
      <c r="I153" s="32">
        <v>75</v>
      </c>
      <c r="J153" s="32">
        <v>-12</v>
      </c>
    </row>
    <row r="154" spans="1:10" x14ac:dyDescent="0.25">
      <c r="A154" s="99" t="str">
        <f t="shared" si="58"/>
        <v>1998_4_f9_4</v>
      </c>
      <c r="B154" s="32" t="s">
        <v>116</v>
      </c>
      <c r="C154" s="32" t="s">
        <v>7</v>
      </c>
      <c r="D154" s="32">
        <v>5</v>
      </c>
      <c r="E154" s="32">
        <v>22</v>
      </c>
      <c r="F154" s="32">
        <v>35</v>
      </c>
      <c r="G154" s="32">
        <v>12</v>
      </c>
      <c r="H154" s="32">
        <v>0</v>
      </c>
      <c r="I154" s="32">
        <v>74</v>
      </c>
      <c r="J154" s="32">
        <v>-27.027027027027028</v>
      </c>
    </row>
    <row r="155" spans="1:10" x14ac:dyDescent="0.25">
      <c r="A155" s="99" t="str">
        <f t="shared" si="58"/>
        <v>1998_4_f9_5</v>
      </c>
      <c r="B155" s="32" t="s">
        <v>116</v>
      </c>
      <c r="C155" s="32" t="s">
        <v>444</v>
      </c>
      <c r="D155" s="32">
        <v>1</v>
      </c>
      <c r="E155" s="32">
        <v>11</v>
      </c>
      <c r="F155" s="32">
        <v>41</v>
      </c>
      <c r="G155" s="32">
        <v>22</v>
      </c>
      <c r="H155" s="32">
        <v>0</v>
      </c>
      <c r="I155" s="32">
        <v>75</v>
      </c>
      <c r="J155" s="32">
        <v>12</v>
      </c>
    </row>
    <row r="156" spans="1:10" x14ac:dyDescent="0.25">
      <c r="A156" s="99" t="str">
        <f t="shared" si="58"/>
        <v>1998_4_InEI</v>
      </c>
      <c r="B156" s="32" t="s">
        <v>116</v>
      </c>
      <c r="C156" s="32" t="s">
        <v>107</v>
      </c>
      <c r="D156" s="32">
        <v>1</v>
      </c>
      <c r="E156" s="32">
        <v>18</v>
      </c>
      <c r="F156" s="32">
        <v>78</v>
      </c>
      <c r="G156" s="32">
        <v>55</v>
      </c>
      <c r="H156" s="32">
        <v>3</v>
      </c>
      <c r="I156" s="32">
        <v>78</v>
      </c>
      <c r="J156" s="32">
        <v>26.451612903225808</v>
      </c>
    </row>
    <row r="157" spans="1:10" x14ac:dyDescent="0.25">
      <c r="A157" s="99" t="str">
        <f t="shared" si="58"/>
        <v>1998_4_InIN</v>
      </c>
      <c r="B157" s="32" t="s">
        <v>116</v>
      </c>
      <c r="C157" s="32" t="s">
        <v>113</v>
      </c>
      <c r="D157" s="32">
        <v>6</v>
      </c>
      <c r="E157" s="32">
        <v>41</v>
      </c>
      <c r="F157" s="32">
        <v>78</v>
      </c>
      <c r="G157" s="32">
        <v>24</v>
      </c>
      <c r="H157" s="32">
        <v>0</v>
      </c>
      <c r="I157" s="32">
        <v>75</v>
      </c>
      <c r="J157" s="32">
        <v>-19.463087248322147</v>
      </c>
    </row>
    <row r="158" spans="1:10" x14ac:dyDescent="0.25">
      <c r="A158" s="99" t="str">
        <f t="shared" si="58"/>
        <v>1999_4_f4_1</v>
      </c>
      <c r="B158" s="32" t="s">
        <v>117</v>
      </c>
      <c r="C158" s="32" t="s">
        <v>43</v>
      </c>
      <c r="D158" s="32">
        <v>0</v>
      </c>
      <c r="E158" s="32">
        <v>8</v>
      </c>
      <c r="F158" s="32">
        <v>27</v>
      </c>
      <c r="G158" s="32">
        <v>32</v>
      </c>
      <c r="H158" s="32">
        <v>2</v>
      </c>
      <c r="I158" s="32">
        <v>69</v>
      </c>
      <c r="J158" s="32">
        <v>40.579710144927539</v>
      </c>
    </row>
    <row r="159" spans="1:10" x14ac:dyDescent="0.25">
      <c r="A159" s="99" t="str">
        <f t="shared" si="58"/>
        <v>1999_4_f4_2</v>
      </c>
      <c r="B159" s="32" t="s">
        <v>117</v>
      </c>
      <c r="C159" s="32" t="s">
        <v>44</v>
      </c>
      <c r="D159" s="32">
        <v>2</v>
      </c>
      <c r="E159" s="32">
        <v>8</v>
      </c>
      <c r="F159" s="32">
        <v>34</v>
      </c>
      <c r="G159" s="32">
        <v>21</v>
      </c>
      <c r="H159" s="32">
        <v>4</v>
      </c>
      <c r="I159" s="32">
        <v>69</v>
      </c>
      <c r="J159" s="32">
        <v>24.637681159420293</v>
      </c>
    </row>
    <row r="160" spans="1:10" x14ac:dyDescent="0.25">
      <c r="A160" s="99" t="str">
        <f t="shared" si="58"/>
        <v>1999_4_f4_3</v>
      </c>
      <c r="B160" s="32" t="s">
        <v>117</v>
      </c>
      <c r="C160" s="32" t="s">
        <v>100</v>
      </c>
      <c r="D160" s="32">
        <v>5</v>
      </c>
      <c r="E160" s="32">
        <v>11</v>
      </c>
      <c r="F160" s="32">
        <v>32</v>
      </c>
      <c r="G160" s="32">
        <v>18</v>
      </c>
      <c r="H160" s="32">
        <v>2</v>
      </c>
      <c r="I160" s="32">
        <v>68</v>
      </c>
      <c r="J160" s="32">
        <v>1.4705882352941175</v>
      </c>
    </row>
    <row r="161" spans="1:10" x14ac:dyDescent="0.25">
      <c r="A161" s="99" t="str">
        <f t="shared" si="58"/>
        <v>1999_4_f4_4</v>
      </c>
      <c r="B161" s="32" t="s">
        <v>117</v>
      </c>
      <c r="C161" s="32" t="s">
        <v>102</v>
      </c>
      <c r="D161" s="32">
        <v>6</v>
      </c>
      <c r="E161" s="32">
        <v>11</v>
      </c>
      <c r="F161" s="32">
        <v>33</v>
      </c>
      <c r="G161" s="32">
        <v>18</v>
      </c>
      <c r="H161" s="32">
        <v>1</v>
      </c>
      <c r="I161" s="32">
        <v>69</v>
      </c>
      <c r="J161" s="32">
        <v>-4.3478260869565215</v>
      </c>
    </row>
    <row r="162" spans="1:10" x14ac:dyDescent="0.25">
      <c r="A162" s="99" t="str">
        <f t="shared" si="58"/>
        <v>1999_4_f4_5</v>
      </c>
      <c r="B162" s="32" t="s">
        <v>117</v>
      </c>
      <c r="C162" s="32" t="s">
        <v>443</v>
      </c>
      <c r="D162" s="32">
        <v>0</v>
      </c>
      <c r="E162" s="32">
        <v>9</v>
      </c>
      <c r="F162" s="32">
        <v>27</v>
      </c>
      <c r="G162" s="32">
        <v>30</v>
      </c>
      <c r="H162" s="32">
        <v>3</v>
      </c>
      <c r="I162" s="32">
        <v>69</v>
      </c>
      <c r="J162" s="32">
        <v>39.130434782608695</v>
      </c>
    </row>
    <row r="163" spans="1:10" x14ac:dyDescent="0.25">
      <c r="A163" s="99" t="str">
        <f t="shared" si="58"/>
        <v>1999_4_f9_1</v>
      </c>
      <c r="B163" s="32" t="s">
        <v>117</v>
      </c>
      <c r="C163" s="32" t="s">
        <v>4</v>
      </c>
      <c r="D163" s="32">
        <v>0</v>
      </c>
      <c r="E163" s="32">
        <v>0</v>
      </c>
      <c r="F163" s="32">
        <v>20</v>
      </c>
      <c r="G163" s="32">
        <v>47</v>
      </c>
      <c r="H163" s="32">
        <v>2</v>
      </c>
      <c r="I163" s="32">
        <v>69</v>
      </c>
      <c r="J163" s="32">
        <v>73.91304347826086</v>
      </c>
    </row>
    <row r="164" spans="1:10" x14ac:dyDescent="0.25">
      <c r="A164" s="99" t="str">
        <f t="shared" si="58"/>
        <v>1999_4_f9_2</v>
      </c>
      <c r="B164" s="32" t="s">
        <v>117</v>
      </c>
      <c r="C164" s="32" t="s">
        <v>5</v>
      </c>
      <c r="D164" s="32">
        <v>0</v>
      </c>
      <c r="E164" s="32">
        <v>3</v>
      </c>
      <c r="F164" s="32">
        <v>26</v>
      </c>
      <c r="G164" s="32">
        <v>39</v>
      </c>
      <c r="H164" s="32">
        <v>1</v>
      </c>
      <c r="I164" s="32">
        <v>69</v>
      </c>
      <c r="J164" s="32">
        <v>55.072463768115945</v>
      </c>
    </row>
    <row r="165" spans="1:10" x14ac:dyDescent="0.25">
      <c r="A165" s="99" t="str">
        <f t="shared" si="58"/>
        <v>1999_4_f9_3</v>
      </c>
      <c r="B165" s="32" t="s">
        <v>117</v>
      </c>
      <c r="C165" s="32" t="s">
        <v>6</v>
      </c>
      <c r="D165" s="32">
        <v>0</v>
      </c>
      <c r="E165" s="32">
        <v>7</v>
      </c>
      <c r="F165" s="32">
        <v>41</v>
      </c>
      <c r="G165" s="32">
        <v>20</v>
      </c>
      <c r="H165" s="32">
        <v>1</v>
      </c>
      <c r="I165" s="32">
        <v>69</v>
      </c>
      <c r="J165" s="32">
        <v>21.739130434782609</v>
      </c>
    </row>
    <row r="166" spans="1:10" x14ac:dyDescent="0.25">
      <c r="A166" s="99" t="str">
        <f t="shared" si="58"/>
        <v>1999_4_f9_4</v>
      </c>
      <c r="B166" s="32" t="s">
        <v>117</v>
      </c>
      <c r="C166" s="32" t="s">
        <v>7</v>
      </c>
      <c r="D166" s="32">
        <v>1</v>
      </c>
      <c r="E166" s="32">
        <v>12</v>
      </c>
      <c r="F166" s="32">
        <v>34</v>
      </c>
      <c r="G166" s="32">
        <v>23</v>
      </c>
      <c r="H166" s="32">
        <v>2</v>
      </c>
      <c r="I166" s="32">
        <v>72</v>
      </c>
      <c r="J166" s="32">
        <v>18.055555555555554</v>
      </c>
    </row>
    <row r="167" spans="1:10" x14ac:dyDescent="0.25">
      <c r="A167" s="99" t="str">
        <f t="shared" si="58"/>
        <v>1999_4_f9_5</v>
      </c>
      <c r="B167" s="32" t="s">
        <v>117</v>
      </c>
      <c r="C167" s="32" t="s">
        <v>444</v>
      </c>
      <c r="D167" s="32">
        <v>0</v>
      </c>
      <c r="E167" s="32">
        <v>3</v>
      </c>
      <c r="F167" s="32">
        <v>24</v>
      </c>
      <c r="G167" s="32">
        <v>40</v>
      </c>
      <c r="H167" s="32">
        <v>4</v>
      </c>
      <c r="I167" s="32">
        <v>71</v>
      </c>
      <c r="J167" s="32">
        <v>63.380281690140848</v>
      </c>
    </row>
    <row r="168" spans="1:10" x14ac:dyDescent="0.25">
      <c r="A168" s="99" t="str">
        <f t="shared" si="58"/>
        <v>1999_4_InEI</v>
      </c>
      <c r="B168" s="32" t="s">
        <v>117</v>
      </c>
      <c r="C168" s="32" t="s">
        <v>107</v>
      </c>
      <c r="D168" s="32">
        <v>0</v>
      </c>
      <c r="E168" s="32">
        <v>3</v>
      </c>
      <c r="F168" s="32">
        <v>46</v>
      </c>
      <c r="G168" s="32">
        <v>86</v>
      </c>
      <c r="H168" s="32">
        <v>3</v>
      </c>
      <c r="I168" s="32">
        <v>69</v>
      </c>
      <c r="J168" s="32">
        <v>64.492753623188406</v>
      </c>
    </row>
    <row r="169" spans="1:10" x14ac:dyDescent="0.25">
      <c r="A169" s="99" t="str">
        <f t="shared" si="58"/>
        <v>1999_4_InIN</v>
      </c>
      <c r="B169" s="32" t="s">
        <v>117</v>
      </c>
      <c r="C169" s="32" t="s">
        <v>113</v>
      </c>
      <c r="D169" s="32">
        <v>1</v>
      </c>
      <c r="E169" s="32">
        <v>19</v>
      </c>
      <c r="F169" s="32">
        <v>75</v>
      </c>
      <c r="G169" s="32">
        <v>43</v>
      </c>
      <c r="H169" s="32">
        <v>3</v>
      </c>
      <c r="I169" s="32">
        <v>71</v>
      </c>
      <c r="J169" s="32">
        <v>19.858156028368796</v>
      </c>
    </row>
    <row r="170" spans="1:10" x14ac:dyDescent="0.25">
      <c r="A170" s="99" t="str">
        <f t="shared" si="58"/>
        <v>2000_4_f4_1</v>
      </c>
      <c r="B170" s="32" t="s">
        <v>118</v>
      </c>
      <c r="C170" s="32" t="s">
        <v>43</v>
      </c>
      <c r="D170" s="32">
        <v>1</v>
      </c>
      <c r="E170" s="32">
        <v>3</v>
      </c>
      <c r="F170" s="32">
        <v>20</v>
      </c>
      <c r="G170" s="32">
        <v>65</v>
      </c>
      <c r="H170" s="32">
        <v>10</v>
      </c>
      <c r="I170" s="32">
        <v>99</v>
      </c>
      <c r="J170" s="32">
        <v>80.808080808080803</v>
      </c>
    </row>
    <row r="171" spans="1:10" x14ac:dyDescent="0.25">
      <c r="A171" s="99" t="str">
        <f t="shared" si="58"/>
        <v>2000_4_f4_2</v>
      </c>
      <c r="B171" s="32" t="s">
        <v>118</v>
      </c>
      <c r="C171" s="32" t="s">
        <v>44</v>
      </c>
      <c r="D171" s="32">
        <v>2</v>
      </c>
      <c r="E171" s="32">
        <v>9</v>
      </c>
      <c r="F171" s="32">
        <v>34</v>
      </c>
      <c r="G171" s="32">
        <v>50</v>
      </c>
      <c r="H171" s="32">
        <v>7</v>
      </c>
      <c r="I171" s="32">
        <v>102</v>
      </c>
      <c r="J171" s="32">
        <v>50</v>
      </c>
    </row>
    <row r="172" spans="1:10" x14ac:dyDescent="0.25">
      <c r="A172" s="99" t="str">
        <f t="shared" si="58"/>
        <v>2000_4_f4_3</v>
      </c>
      <c r="B172" s="32" t="s">
        <v>118</v>
      </c>
      <c r="C172" s="32" t="s">
        <v>100</v>
      </c>
      <c r="D172" s="32">
        <v>4</v>
      </c>
      <c r="E172" s="32">
        <v>12</v>
      </c>
      <c r="F172" s="32">
        <v>46</v>
      </c>
      <c r="G172" s="32">
        <v>38</v>
      </c>
      <c r="H172" s="32">
        <v>5</v>
      </c>
      <c r="I172" s="32">
        <v>105</v>
      </c>
      <c r="J172" s="32">
        <v>26.666666666666668</v>
      </c>
    </row>
    <row r="173" spans="1:10" x14ac:dyDescent="0.25">
      <c r="A173" s="99" t="str">
        <f t="shared" si="58"/>
        <v>2000_4_f4_4</v>
      </c>
      <c r="B173" s="32" t="s">
        <v>118</v>
      </c>
      <c r="C173" s="32" t="s">
        <v>102</v>
      </c>
      <c r="D173" s="32">
        <v>5</v>
      </c>
      <c r="E173" s="32">
        <v>11</v>
      </c>
      <c r="F173" s="32">
        <v>32</v>
      </c>
      <c r="G173" s="32">
        <v>41</v>
      </c>
      <c r="H173" s="32">
        <v>15</v>
      </c>
      <c r="I173" s="32">
        <v>104</v>
      </c>
      <c r="J173" s="32">
        <v>48.07692307692308</v>
      </c>
    </row>
    <row r="174" spans="1:10" x14ac:dyDescent="0.25">
      <c r="A174" s="99" t="str">
        <f t="shared" si="58"/>
        <v>2000_4_f4_5</v>
      </c>
      <c r="B174" s="32" t="s">
        <v>118</v>
      </c>
      <c r="C174" s="32" t="s">
        <v>443</v>
      </c>
      <c r="D174" s="32">
        <v>1</v>
      </c>
      <c r="E174" s="32">
        <v>5</v>
      </c>
      <c r="F174" s="32">
        <v>32</v>
      </c>
      <c r="G174" s="32">
        <v>52</v>
      </c>
      <c r="H174" s="32">
        <v>9</v>
      </c>
      <c r="I174" s="32">
        <v>99</v>
      </c>
      <c r="J174" s="32">
        <v>63.636363636363633</v>
      </c>
    </row>
    <row r="175" spans="1:10" x14ac:dyDescent="0.25">
      <c r="A175" s="99" t="str">
        <f t="shared" si="58"/>
        <v>2000_4_f9_1</v>
      </c>
      <c r="B175" s="32" t="s">
        <v>118</v>
      </c>
      <c r="C175" s="32" t="s">
        <v>4</v>
      </c>
      <c r="D175" s="32">
        <v>0</v>
      </c>
      <c r="E175" s="32">
        <v>1</v>
      </c>
      <c r="F175" s="32">
        <v>21</v>
      </c>
      <c r="G175" s="32">
        <v>72</v>
      </c>
      <c r="H175" s="32">
        <v>6</v>
      </c>
      <c r="I175" s="32">
        <v>100</v>
      </c>
      <c r="J175" s="32">
        <v>83</v>
      </c>
    </row>
    <row r="176" spans="1:10" x14ac:dyDescent="0.25">
      <c r="A176" s="99" t="str">
        <f t="shared" si="58"/>
        <v>2000_4_f9_2</v>
      </c>
      <c r="B176" s="32" t="s">
        <v>118</v>
      </c>
      <c r="C176" s="32" t="s">
        <v>5</v>
      </c>
      <c r="D176" s="32">
        <v>0</v>
      </c>
      <c r="E176" s="32">
        <v>6</v>
      </c>
      <c r="F176" s="32">
        <v>35</v>
      </c>
      <c r="G176" s="32">
        <v>57</v>
      </c>
      <c r="H176" s="32">
        <v>5</v>
      </c>
      <c r="I176" s="32">
        <v>103</v>
      </c>
      <c r="J176" s="32">
        <v>59.22330097087378</v>
      </c>
    </row>
    <row r="177" spans="1:10" x14ac:dyDescent="0.25">
      <c r="A177" s="99" t="str">
        <f t="shared" si="58"/>
        <v>2000_4_f9_3</v>
      </c>
      <c r="B177" s="32" t="s">
        <v>118</v>
      </c>
      <c r="C177" s="32" t="s">
        <v>6</v>
      </c>
      <c r="D177" s="32">
        <v>0</v>
      </c>
      <c r="E177" s="32">
        <v>5</v>
      </c>
      <c r="F177" s="32">
        <v>47</v>
      </c>
      <c r="G177" s="32">
        <v>51</v>
      </c>
      <c r="H177" s="32">
        <v>3</v>
      </c>
      <c r="I177" s="32">
        <v>106</v>
      </c>
      <c r="J177" s="32">
        <v>49.056603773584904</v>
      </c>
    </row>
    <row r="178" spans="1:10" x14ac:dyDescent="0.25">
      <c r="A178" s="99" t="str">
        <f t="shared" si="58"/>
        <v>2000_4_f9_4</v>
      </c>
      <c r="B178" s="32" t="s">
        <v>118</v>
      </c>
      <c r="C178" s="32" t="s">
        <v>7</v>
      </c>
      <c r="D178" s="32">
        <v>1</v>
      </c>
      <c r="E178" s="32">
        <v>10</v>
      </c>
      <c r="F178" s="32">
        <v>30</v>
      </c>
      <c r="G178" s="32">
        <v>50</v>
      </c>
      <c r="H178" s="32">
        <v>14</v>
      </c>
      <c r="I178" s="32">
        <v>105</v>
      </c>
      <c r="J178" s="32">
        <v>62.857142857142854</v>
      </c>
    </row>
    <row r="179" spans="1:10" x14ac:dyDescent="0.25">
      <c r="A179" s="99" t="str">
        <f t="shared" si="58"/>
        <v>2000_4_f9_5</v>
      </c>
      <c r="B179" s="32" t="s">
        <v>118</v>
      </c>
      <c r="C179" s="32" t="s">
        <v>444</v>
      </c>
      <c r="D179" s="32">
        <v>0</v>
      </c>
      <c r="E179" s="32">
        <v>0</v>
      </c>
      <c r="F179" s="32">
        <v>32</v>
      </c>
      <c r="G179" s="32">
        <v>58</v>
      </c>
      <c r="H179" s="32">
        <v>9</v>
      </c>
      <c r="I179" s="32">
        <v>99</v>
      </c>
      <c r="J179" s="32">
        <v>76.767676767676761</v>
      </c>
    </row>
    <row r="180" spans="1:10" x14ac:dyDescent="0.25">
      <c r="A180" s="99" t="str">
        <f t="shared" si="58"/>
        <v>2000_4_InEI</v>
      </c>
      <c r="B180" s="32" t="s">
        <v>118</v>
      </c>
      <c r="C180" s="32" t="s">
        <v>107</v>
      </c>
      <c r="D180" s="32">
        <v>0</v>
      </c>
      <c r="E180" s="32">
        <v>7</v>
      </c>
      <c r="F180" s="32">
        <v>56</v>
      </c>
      <c r="G180" s="32">
        <v>129</v>
      </c>
      <c r="H180" s="32">
        <v>11</v>
      </c>
      <c r="I180" s="32">
        <v>101.5</v>
      </c>
      <c r="J180" s="32">
        <v>70.935960591133011</v>
      </c>
    </row>
    <row r="181" spans="1:10" x14ac:dyDescent="0.25">
      <c r="A181" s="99" t="str">
        <f t="shared" si="58"/>
        <v>2000_4_InIN</v>
      </c>
      <c r="B181" s="32" t="s">
        <v>118</v>
      </c>
      <c r="C181" s="32" t="s">
        <v>113</v>
      </c>
      <c r="D181" s="32">
        <v>1</v>
      </c>
      <c r="E181" s="32">
        <v>15</v>
      </c>
      <c r="F181" s="32">
        <v>77</v>
      </c>
      <c r="G181" s="32">
        <v>101</v>
      </c>
      <c r="H181" s="32">
        <v>17</v>
      </c>
      <c r="I181" s="32">
        <v>106</v>
      </c>
      <c r="J181" s="32">
        <v>55.924170616113742</v>
      </c>
    </row>
    <row r="182" spans="1:10" x14ac:dyDescent="0.25">
      <c r="A182" s="99" t="str">
        <f t="shared" si="58"/>
        <v>2001_4_f4_1</v>
      </c>
      <c r="B182" s="32" t="s">
        <v>119</v>
      </c>
      <c r="C182" s="32" t="s">
        <v>43</v>
      </c>
      <c r="D182" s="32">
        <v>1</v>
      </c>
      <c r="E182" s="32">
        <v>11</v>
      </c>
      <c r="F182" s="32">
        <v>26</v>
      </c>
      <c r="G182" s="32">
        <v>38</v>
      </c>
      <c r="H182" s="32">
        <v>2</v>
      </c>
      <c r="I182" s="32">
        <v>78</v>
      </c>
      <c r="J182" s="32">
        <v>37.179487179487182</v>
      </c>
    </row>
    <row r="183" spans="1:10" x14ac:dyDescent="0.25">
      <c r="A183" s="99" t="str">
        <f t="shared" si="58"/>
        <v>2001_4_f4_2</v>
      </c>
      <c r="B183" s="32" t="s">
        <v>119</v>
      </c>
      <c r="C183" s="32" t="s">
        <v>44</v>
      </c>
      <c r="D183" s="32">
        <v>1</v>
      </c>
      <c r="E183" s="32">
        <v>20</v>
      </c>
      <c r="F183" s="32">
        <v>26</v>
      </c>
      <c r="G183" s="32">
        <v>32</v>
      </c>
      <c r="H183" s="32">
        <v>3</v>
      </c>
      <c r="I183" s="32">
        <v>82</v>
      </c>
      <c r="J183" s="32">
        <v>19.512195121951219</v>
      </c>
    </row>
    <row r="184" spans="1:10" x14ac:dyDescent="0.25">
      <c r="A184" s="99" t="str">
        <f t="shared" si="58"/>
        <v>2001_4_f4_3</v>
      </c>
      <c r="B184" s="32" t="s">
        <v>119</v>
      </c>
      <c r="C184" s="32" t="s">
        <v>100</v>
      </c>
      <c r="D184" s="32">
        <v>5</v>
      </c>
      <c r="E184" s="32">
        <v>17</v>
      </c>
      <c r="F184" s="32">
        <v>35</v>
      </c>
      <c r="G184" s="32">
        <v>26</v>
      </c>
      <c r="H184" s="32">
        <v>5</v>
      </c>
      <c r="I184" s="32">
        <v>88</v>
      </c>
      <c r="J184" s="32">
        <v>10.227272727272728</v>
      </c>
    </row>
    <row r="185" spans="1:10" x14ac:dyDescent="0.25">
      <c r="A185" s="99" t="str">
        <f t="shared" si="58"/>
        <v>2001_4_f4_4</v>
      </c>
      <c r="B185" s="32" t="s">
        <v>119</v>
      </c>
      <c r="C185" s="32" t="s">
        <v>102</v>
      </c>
      <c r="D185" s="32">
        <v>6</v>
      </c>
      <c r="E185" s="32">
        <v>23</v>
      </c>
      <c r="F185" s="32">
        <v>37</v>
      </c>
      <c r="G185" s="32">
        <v>16</v>
      </c>
      <c r="H185" s="32">
        <v>7</v>
      </c>
      <c r="I185" s="32">
        <v>89</v>
      </c>
      <c r="J185" s="32">
        <v>-5.6179775280898872</v>
      </c>
    </row>
    <row r="186" spans="1:10" x14ac:dyDescent="0.25">
      <c r="A186" s="99" t="str">
        <f t="shared" si="58"/>
        <v>2001_4_f4_5</v>
      </c>
      <c r="B186" s="32" t="s">
        <v>119</v>
      </c>
      <c r="C186" s="32" t="s">
        <v>443</v>
      </c>
      <c r="D186" s="32">
        <v>3</v>
      </c>
      <c r="E186" s="32">
        <v>9</v>
      </c>
      <c r="F186" s="32">
        <v>30</v>
      </c>
      <c r="G186" s="32">
        <v>32</v>
      </c>
      <c r="H186" s="32">
        <v>7</v>
      </c>
      <c r="I186" s="32">
        <v>81</v>
      </c>
      <c r="J186" s="32">
        <v>38.271604938271601</v>
      </c>
    </row>
    <row r="187" spans="1:10" x14ac:dyDescent="0.25">
      <c r="A187" s="99" t="str">
        <f t="shared" si="58"/>
        <v>2001_4_f9_1</v>
      </c>
      <c r="B187" s="32" t="s">
        <v>119</v>
      </c>
      <c r="C187" s="32" t="s">
        <v>4</v>
      </c>
      <c r="D187" s="32">
        <v>1</v>
      </c>
      <c r="E187" s="32">
        <v>8</v>
      </c>
      <c r="F187" s="32">
        <v>38</v>
      </c>
      <c r="G187" s="32">
        <v>29</v>
      </c>
      <c r="H187" s="32">
        <v>2</v>
      </c>
      <c r="I187" s="32">
        <v>78</v>
      </c>
      <c r="J187" s="32">
        <v>29.487179487179489</v>
      </c>
    </row>
    <row r="188" spans="1:10" x14ac:dyDescent="0.25">
      <c r="A188" s="99" t="str">
        <f t="shared" si="58"/>
        <v>2001_4_f9_2</v>
      </c>
      <c r="B188" s="32" t="s">
        <v>119</v>
      </c>
      <c r="C188" s="32" t="s">
        <v>5</v>
      </c>
      <c r="D188" s="32">
        <v>1</v>
      </c>
      <c r="E188" s="32">
        <v>13</v>
      </c>
      <c r="F188" s="32">
        <v>32</v>
      </c>
      <c r="G188" s="32">
        <v>34</v>
      </c>
      <c r="H188" s="32">
        <v>1</v>
      </c>
      <c r="I188" s="32">
        <v>81</v>
      </c>
      <c r="J188" s="32">
        <v>25.925925925925924</v>
      </c>
    </row>
    <row r="189" spans="1:10" x14ac:dyDescent="0.25">
      <c r="A189" s="99" t="str">
        <f t="shared" si="58"/>
        <v>2001_4_f9_3</v>
      </c>
      <c r="B189" s="32" t="s">
        <v>119</v>
      </c>
      <c r="C189" s="32" t="s">
        <v>6</v>
      </c>
      <c r="D189" s="32">
        <v>1</v>
      </c>
      <c r="E189" s="32">
        <v>9</v>
      </c>
      <c r="F189" s="32">
        <v>44</v>
      </c>
      <c r="G189" s="32">
        <v>30</v>
      </c>
      <c r="H189" s="32">
        <v>1</v>
      </c>
      <c r="I189" s="32">
        <v>85</v>
      </c>
      <c r="J189" s="32">
        <v>24.705882352941178</v>
      </c>
    </row>
    <row r="190" spans="1:10" x14ac:dyDescent="0.25">
      <c r="A190" s="99" t="str">
        <f t="shared" si="58"/>
        <v>2001_4_f9_4</v>
      </c>
      <c r="B190" s="32" t="s">
        <v>119</v>
      </c>
      <c r="C190" s="32" t="s">
        <v>7</v>
      </c>
      <c r="D190" s="32">
        <v>3</v>
      </c>
      <c r="E190" s="32">
        <v>31</v>
      </c>
      <c r="F190" s="32">
        <v>36</v>
      </c>
      <c r="G190" s="32">
        <v>13</v>
      </c>
      <c r="H190" s="32">
        <v>2</v>
      </c>
      <c r="I190" s="32">
        <v>85</v>
      </c>
      <c r="J190" s="32">
        <v>-23.52941176470588</v>
      </c>
    </row>
    <row r="191" spans="1:10" x14ac:dyDescent="0.25">
      <c r="A191" s="99" t="str">
        <f t="shared" si="58"/>
        <v>2001_4_f9_5</v>
      </c>
      <c r="B191" s="32" t="s">
        <v>119</v>
      </c>
      <c r="C191" s="32" t="s">
        <v>444</v>
      </c>
      <c r="D191" s="32">
        <v>1</v>
      </c>
      <c r="E191" s="32">
        <v>8</v>
      </c>
      <c r="F191" s="32">
        <v>24</v>
      </c>
      <c r="G191" s="32">
        <v>29</v>
      </c>
      <c r="H191" s="32">
        <v>9</v>
      </c>
      <c r="I191" s="32">
        <v>71</v>
      </c>
      <c r="J191" s="32">
        <v>52.112676056338024</v>
      </c>
    </row>
    <row r="192" spans="1:10" x14ac:dyDescent="0.25">
      <c r="A192" s="99" t="str">
        <f t="shared" si="58"/>
        <v>2001_4_InEI</v>
      </c>
      <c r="B192" s="32" t="s">
        <v>119</v>
      </c>
      <c r="C192" s="32" t="s">
        <v>107</v>
      </c>
      <c r="D192" s="32">
        <v>2</v>
      </c>
      <c r="E192" s="32">
        <v>21</v>
      </c>
      <c r="F192" s="32">
        <v>70</v>
      </c>
      <c r="G192" s="32">
        <v>63</v>
      </c>
      <c r="H192" s="32">
        <v>3</v>
      </c>
      <c r="I192" s="32">
        <v>80</v>
      </c>
      <c r="J192" s="32">
        <v>27.672955974842768</v>
      </c>
    </row>
    <row r="193" spans="1:10" x14ac:dyDescent="0.25">
      <c r="A193" s="99" t="str">
        <f t="shared" si="58"/>
        <v>2001_4_InIN</v>
      </c>
      <c r="B193" s="32" t="s">
        <v>119</v>
      </c>
      <c r="C193" s="32" t="s">
        <v>113</v>
      </c>
      <c r="D193" s="32">
        <v>4</v>
      </c>
      <c r="E193" s="32">
        <v>40</v>
      </c>
      <c r="F193" s="32">
        <v>80</v>
      </c>
      <c r="G193" s="32">
        <v>43</v>
      </c>
      <c r="H193" s="32">
        <v>3</v>
      </c>
      <c r="I193" s="32">
        <v>86</v>
      </c>
      <c r="J193" s="32">
        <v>0.58823529411764708</v>
      </c>
    </row>
    <row r="194" spans="1:10" x14ac:dyDescent="0.25">
      <c r="A194" s="99" t="str">
        <f t="shared" si="58"/>
        <v>2002_4_f4_1</v>
      </c>
      <c r="B194" s="32" t="s">
        <v>120</v>
      </c>
      <c r="C194" s="32" t="s">
        <v>43</v>
      </c>
      <c r="D194" s="32">
        <v>2</v>
      </c>
      <c r="E194" s="32">
        <v>13</v>
      </c>
      <c r="F194" s="32">
        <v>38</v>
      </c>
      <c r="G194" s="32">
        <v>15</v>
      </c>
      <c r="H194" s="32">
        <v>2</v>
      </c>
      <c r="I194" s="32">
        <v>70</v>
      </c>
      <c r="J194" s="32">
        <v>2.8571428571428572</v>
      </c>
    </row>
    <row r="195" spans="1:10" x14ac:dyDescent="0.25">
      <c r="A195" s="99" t="str">
        <f t="shared" ref="A195:A258" si="59">CONCATENATE(B195,"_",C195)</f>
        <v>2002_4_f4_2</v>
      </c>
      <c r="B195" s="32" t="s">
        <v>120</v>
      </c>
      <c r="C195" s="32" t="s">
        <v>44</v>
      </c>
      <c r="D195" s="32">
        <v>2</v>
      </c>
      <c r="E195" s="32">
        <v>18</v>
      </c>
      <c r="F195" s="32">
        <v>28</v>
      </c>
      <c r="G195" s="32">
        <v>23</v>
      </c>
      <c r="H195" s="32">
        <v>2</v>
      </c>
      <c r="I195" s="32">
        <v>73</v>
      </c>
      <c r="J195" s="32">
        <v>6.8493150684931505</v>
      </c>
    </row>
    <row r="196" spans="1:10" x14ac:dyDescent="0.25">
      <c r="A196" s="99" t="str">
        <f t="shared" si="59"/>
        <v>2002_4_f4_3</v>
      </c>
      <c r="B196" s="32" t="s">
        <v>120</v>
      </c>
      <c r="C196" s="32" t="s">
        <v>100</v>
      </c>
      <c r="D196" s="32">
        <v>2</v>
      </c>
      <c r="E196" s="32">
        <v>19</v>
      </c>
      <c r="F196" s="32">
        <v>24</v>
      </c>
      <c r="G196" s="32">
        <v>30</v>
      </c>
      <c r="H196" s="32">
        <v>4</v>
      </c>
      <c r="I196" s="32">
        <v>79</v>
      </c>
      <c r="J196" s="32">
        <v>18.9873417721519</v>
      </c>
    </row>
    <row r="197" spans="1:10" x14ac:dyDescent="0.25">
      <c r="A197" s="99" t="str">
        <f t="shared" si="59"/>
        <v>2002_4_f4_4</v>
      </c>
      <c r="B197" s="32" t="s">
        <v>120</v>
      </c>
      <c r="C197" s="32" t="s">
        <v>102</v>
      </c>
      <c r="D197" s="32">
        <v>9</v>
      </c>
      <c r="E197" s="32">
        <v>49</v>
      </c>
      <c r="F197" s="32">
        <v>18</v>
      </c>
      <c r="G197" s="32">
        <v>3</v>
      </c>
      <c r="H197" s="32">
        <v>0</v>
      </c>
      <c r="I197" s="32">
        <v>79</v>
      </c>
      <c r="J197" s="32">
        <v>-81.012658227848107</v>
      </c>
    </row>
    <row r="198" spans="1:10" x14ac:dyDescent="0.25">
      <c r="A198" s="99" t="str">
        <f t="shared" si="59"/>
        <v>2002_4_f4_5</v>
      </c>
      <c r="B198" s="32" t="s">
        <v>120</v>
      </c>
      <c r="C198" s="32" t="s">
        <v>443</v>
      </c>
      <c r="D198" s="32">
        <v>2</v>
      </c>
      <c r="E198" s="32">
        <v>16</v>
      </c>
      <c r="F198" s="32">
        <v>32</v>
      </c>
      <c r="G198" s="32">
        <v>15</v>
      </c>
      <c r="H198" s="32">
        <v>6</v>
      </c>
      <c r="I198" s="32">
        <v>71</v>
      </c>
      <c r="J198" s="32">
        <v>9.8591549295774641</v>
      </c>
    </row>
    <row r="199" spans="1:10" x14ac:dyDescent="0.25">
      <c r="A199" s="99" t="str">
        <f t="shared" si="59"/>
        <v>2002_4_f9_1</v>
      </c>
      <c r="B199" s="32" t="s">
        <v>120</v>
      </c>
      <c r="C199" s="32" t="s">
        <v>4</v>
      </c>
      <c r="D199" s="32">
        <v>1</v>
      </c>
      <c r="E199" s="32">
        <v>18</v>
      </c>
      <c r="F199" s="32">
        <v>38</v>
      </c>
      <c r="G199" s="32">
        <v>16</v>
      </c>
      <c r="H199" s="32">
        <v>0</v>
      </c>
      <c r="I199" s="32">
        <v>73</v>
      </c>
      <c r="J199" s="32">
        <v>-5.4794520547945202</v>
      </c>
    </row>
    <row r="200" spans="1:10" x14ac:dyDescent="0.25">
      <c r="A200" s="99" t="str">
        <f t="shared" si="59"/>
        <v>2002_4_f9_2</v>
      </c>
      <c r="B200" s="32" t="s">
        <v>120</v>
      </c>
      <c r="C200" s="32" t="s">
        <v>5</v>
      </c>
      <c r="D200" s="32">
        <v>0</v>
      </c>
      <c r="E200" s="32">
        <v>19</v>
      </c>
      <c r="F200" s="32">
        <v>38</v>
      </c>
      <c r="G200" s="32">
        <v>17</v>
      </c>
      <c r="H200" s="32">
        <v>1</v>
      </c>
      <c r="I200" s="32">
        <v>75</v>
      </c>
      <c r="J200" s="32">
        <v>0</v>
      </c>
    </row>
    <row r="201" spans="1:10" x14ac:dyDescent="0.25">
      <c r="A201" s="99" t="str">
        <f t="shared" si="59"/>
        <v>2002_4_f9_3</v>
      </c>
      <c r="B201" s="32" t="s">
        <v>120</v>
      </c>
      <c r="C201" s="32" t="s">
        <v>6</v>
      </c>
      <c r="D201" s="32">
        <v>0</v>
      </c>
      <c r="E201" s="32">
        <v>14</v>
      </c>
      <c r="F201" s="32">
        <v>38</v>
      </c>
      <c r="G201" s="32">
        <v>28</v>
      </c>
      <c r="H201" s="32">
        <v>3</v>
      </c>
      <c r="I201" s="32">
        <v>83</v>
      </c>
      <c r="J201" s="32">
        <v>24.096385542168676</v>
      </c>
    </row>
    <row r="202" spans="1:10" x14ac:dyDescent="0.25">
      <c r="A202" s="99" t="str">
        <f t="shared" si="59"/>
        <v>2002_4_f9_4</v>
      </c>
      <c r="B202" s="32" t="s">
        <v>120</v>
      </c>
      <c r="C202" s="32" t="s">
        <v>7</v>
      </c>
      <c r="D202" s="32">
        <v>17</v>
      </c>
      <c r="E202" s="32">
        <v>41</v>
      </c>
      <c r="F202" s="32">
        <v>18</v>
      </c>
      <c r="G202" s="32">
        <v>3</v>
      </c>
      <c r="H202" s="32">
        <v>0</v>
      </c>
      <c r="I202" s="32">
        <v>79</v>
      </c>
      <c r="J202" s="32">
        <v>-91.139240506329116</v>
      </c>
    </row>
    <row r="203" spans="1:10" x14ac:dyDescent="0.25">
      <c r="A203" s="99" t="str">
        <f t="shared" si="59"/>
        <v>2002_4_f9_5</v>
      </c>
      <c r="B203" s="32" t="s">
        <v>120</v>
      </c>
      <c r="C203" s="32" t="s">
        <v>444</v>
      </c>
      <c r="D203" s="32">
        <v>3</v>
      </c>
      <c r="E203" s="32">
        <v>19</v>
      </c>
      <c r="F203" s="32">
        <v>28</v>
      </c>
      <c r="G203" s="32">
        <v>17</v>
      </c>
      <c r="H203" s="32">
        <v>4</v>
      </c>
      <c r="I203" s="32">
        <v>71</v>
      </c>
      <c r="J203" s="32">
        <v>0</v>
      </c>
    </row>
    <row r="204" spans="1:10" x14ac:dyDescent="0.25">
      <c r="A204" s="99" t="str">
        <f t="shared" si="59"/>
        <v>2002_4_InEI</v>
      </c>
      <c r="B204" s="32" t="s">
        <v>120</v>
      </c>
      <c r="C204" s="32" t="s">
        <v>107</v>
      </c>
      <c r="D204" s="32">
        <v>1</v>
      </c>
      <c r="E204" s="32">
        <v>37</v>
      </c>
      <c r="F204" s="32">
        <v>76</v>
      </c>
      <c r="G204" s="32">
        <v>33</v>
      </c>
      <c r="H204" s="32">
        <v>1</v>
      </c>
      <c r="I204" s="32">
        <v>74.5</v>
      </c>
      <c r="J204" s="32">
        <v>-2.7027027027027026</v>
      </c>
    </row>
    <row r="205" spans="1:10" x14ac:dyDescent="0.25">
      <c r="A205" s="99" t="str">
        <f t="shared" si="59"/>
        <v>2002_4_InIN</v>
      </c>
      <c r="B205" s="32" t="s">
        <v>120</v>
      </c>
      <c r="C205" s="32" t="s">
        <v>113</v>
      </c>
      <c r="D205" s="32">
        <v>17</v>
      </c>
      <c r="E205" s="32">
        <v>55</v>
      </c>
      <c r="F205" s="32">
        <v>56</v>
      </c>
      <c r="G205" s="32">
        <v>31</v>
      </c>
      <c r="H205" s="32">
        <v>3</v>
      </c>
      <c r="I205" s="32">
        <v>81</v>
      </c>
      <c r="J205" s="32">
        <v>-32.098765432098766</v>
      </c>
    </row>
    <row r="206" spans="1:10" x14ac:dyDescent="0.25">
      <c r="A206" s="99" t="str">
        <f t="shared" si="59"/>
        <v>2003_4_f4_1</v>
      </c>
      <c r="B206" s="32" t="s">
        <v>121</v>
      </c>
      <c r="C206" s="32" t="s">
        <v>43</v>
      </c>
      <c r="D206" s="32">
        <v>0</v>
      </c>
      <c r="E206" s="32">
        <v>11</v>
      </c>
      <c r="F206" s="32">
        <v>37</v>
      </c>
      <c r="G206" s="32">
        <v>15</v>
      </c>
      <c r="H206" s="32">
        <v>1</v>
      </c>
      <c r="I206" s="32">
        <v>64</v>
      </c>
      <c r="J206" s="32">
        <v>9.375</v>
      </c>
    </row>
    <row r="207" spans="1:10" x14ac:dyDescent="0.25">
      <c r="A207" s="99" t="str">
        <f t="shared" si="59"/>
        <v>2003_4_f4_2</v>
      </c>
      <c r="B207" s="32" t="s">
        <v>121</v>
      </c>
      <c r="C207" s="32" t="s">
        <v>44</v>
      </c>
      <c r="D207" s="32">
        <v>0</v>
      </c>
      <c r="E207" s="32">
        <v>15</v>
      </c>
      <c r="F207" s="32">
        <v>30</v>
      </c>
      <c r="G207" s="32">
        <v>17</v>
      </c>
      <c r="H207" s="32">
        <v>1</v>
      </c>
      <c r="I207" s="32">
        <v>63</v>
      </c>
      <c r="J207" s="32">
        <v>6.3492063492063489</v>
      </c>
    </row>
    <row r="208" spans="1:10" x14ac:dyDescent="0.25">
      <c r="A208" s="99" t="str">
        <f t="shared" si="59"/>
        <v>2003_4_f4_3</v>
      </c>
      <c r="B208" s="32" t="s">
        <v>121</v>
      </c>
      <c r="C208" s="32" t="s">
        <v>100</v>
      </c>
      <c r="D208" s="32">
        <v>0</v>
      </c>
      <c r="E208" s="32">
        <v>6</v>
      </c>
      <c r="F208" s="32">
        <v>23</v>
      </c>
      <c r="G208" s="32">
        <v>36</v>
      </c>
      <c r="H208" s="32">
        <v>6</v>
      </c>
      <c r="I208" s="32">
        <v>71</v>
      </c>
      <c r="J208" s="32">
        <v>59.154929577464785</v>
      </c>
    </row>
    <row r="209" spans="1:10" x14ac:dyDescent="0.25">
      <c r="A209" s="99" t="str">
        <f t="shared" si="59"/>
        <v>2003_4_f4_4</v>
      </c>
      <c r="B209" s="32" t="s">
        <v>121</v>
      </c>
      <c r="C209" s="32" t="s">
        <v>102</v>
      </c>
      <c r="D209" s="32">
        <v>16</v>
      </c>
      <c r="E209" s="32">
        <v>41</v>
      </c>
      <c r="F209" s="32">
        <v>15</v>
      </c>
      <c r="G209" s="32">
        <v>0</v>
      </c>
      <c r="H209" s="32">
        <v>1</v>
      </c>
      <c r="I209" s="32">
        <v>73</v>
      </c>
      <c r="J209" s="32">
        <v>-97.260273972602747</v>
      </c>
    </row>
    <row r="210" spans="1:10" x14ac:dyDescent="0.25">
      <c r="A210" s="99" t="str">
        <f t="shared" si="59"/>
        <v>2003_4_f4_5</v>
      </c>
      <c r="B210" s="32" t="s">
        <v>121</v>
      </c>
      <c r="C210" s="32" t="s">
        <v>443</v>
      </c>
      <c r="D210" s="32">
        <v>1</v>
      </c>
      <c r="E210" s="32">
        <v>10</v>
      </c>
      <c r="F210" s="32">
        <v>25</v>
      </c>
      <c r="G210" s="32">
        <v>24</v>
      </c>
      <c r="H210" s="32">
        <v>4</v>
      </c>
      <c r="I210" s="32">
        <v>64</v>
      </c>
      <c r="J210" s="32">
        <v>31.25</v>
      </c>
    </row>
    <row r="211" spans="1:10" x14ac:dyDescent="0.25">
      <c r="A211" s="99" t="str">
        <f t="shared" si="59"/>
        <v>2003_4_f9_1</v>
      </c>
      <c r="B211" s="32" t="s">
        <v>121</v>
      </c>
      <c r="C211" s="32" t="s">
        <v>4</v>
      </c>
      <c r="D211" s="32">
        <v>0</v>
      </c>
      <c r="E211" s="32">
        <v>14</v>
      </c>
      <c r="F211" s="32">
        <v>28</v>
      </c>
      <c r="G211" s="32">
        <v>21</v>
      </c>
      <c r="H211" s="32">
        <v>1</v>
      </c>
      <c r="I211" s="32">
        <v>64</v>
      </c>
      <c r="J211" s="32">
        <v>14.0625</v>
      </c>
    </row>
    <row r="212" spans="1:10" x14ac:dyDescent="0.25">
      <c r="A212" s="99" t="str">
        <f t="shared" si="59"/>
        <v>2003_4_f9_2</v>
      </c>
      <c r="B212" s="32" t="s">
        <v>121</v>
      </c>
      <c r="C212" s="32" t="s">
        <v>5</v>
      </c>
      <c r="D212" s="32">
        <v>0</v>
      </c>
      <c r="E212" s="32">
        <v>16</v>
      </c>
      <c r="F212" s="32">
        <v>26</v>
      </c>
      <c r="G212" s="32">
        <v>22</v>
      </c>
      <c r="H212" s="32">
        <v>0</v>
      </c>
      <c r="I212" s="32">
        <v>64</v>
      </c>
      <c r="J212" s="32">
        <v>9.375</v>
      </c>
    </row>
    <row r="213" spans="1:10" x14ac:dyDescent="0.25">
      <c r="A213" s="99" t="str">
        <f t="shared" si="59"/>
        <v>2003_4_f9_3</v>
      </c>
      <c r="B213" s="32" t="s">
        <v>121</v>
      </c>
      <c r="C213" s="32" t="s">
        <v>6</v>
      </c>
      <c r="D213" s="32">
        <v>0</v>
      </c>
      <c r="E213" s="32">
        <v>7</v>
      </c>
      <c r="F213" s="32">
        <v>28</v>
      </c>
      <c r="G213" s="32">
        <v>35</v>
      </c>
      <c r="H213" s="32">
        <v>2</v>
      </c>
      <c r="I213" s="32">
        <v>72</v>
      </c>
      <c r="J213" s="32">
        <v>44.444444444444443</v>
      </c>
    </row>
    <row r="214" spans="1:10" x14ac:dyDescent="0.25">
      <c r="A214" s="99" t="str">
        <f t="shared" si="59"/>
        <v>2003_4_f9_4</v>
      </c>
      <c r="B214" s="32" t="s">
        <v>121</v>
      </c>
      <c r="C214" s="32" t="s">
        <v>7</v>
      </c>
      <c r="D214" s="32">
        <v>20</v>
      </c>
      <c r="E214" s="32">
        <v>34</v>
      </c>
      <c r="F214" s="32">
        <v>14</v>
      </c>
      <c r="G214" s="32">
        <v>2</v>
      </c>
      <c r="H214" s="32">
        <v>0</v>
      </c>
      <c r="I214" s="32">
        <v>70</v>
      </c>
      <c r="J214" s="32">
        <v>-102.85714285714285</v>
      </c>
    </row>
    <row r="215" spans="1:10" x14ac:dyDescent="0.25">
      <c r="A215" s="99" t="str">
        <f t="shared" si="59"/>
        <v>2003_4_f9_5</v>
      </c>
      <c r="B215" s="32" t="s">
        <v>121</v>
      </c>
      <c r="C215" s="32" t="s">
        <v>444</v>
      </c>
      <c r="D215" s="32">
        <v>0</v>
      </c>
      <c r="E215" s="32">
        <v>10</v>
      </c>
      <c r="F215" s="32">
        <v>30</v>
      </c>
      <c r="G215" s="32">
        <v>19</v>
      </c>
      <c r="H215" s="32">
        <v>3</v>
      </c>
      <c r="I215" s="32">
        <v>62</v>
      </c>
      <c r="J215" s="32">
        <v>24.193548387096776</v>
      </c>
    </row>
    <row r="216" spans="1:10" x14ac:dyDescent="0.25">
      <c r="A216" s="99" t="str">
        <f t="shared" si="59"/>
        <v>2003_4_InEI</v>
      </c>
      <c r="B216" s="32" t="s">
        <v>121</v>
      </c>
      <c r="C216" s="32" t="s">
        <v>107</v>
      </c>
      <c r="D216" s="32">
        <v>0</v>
      </c>
      <c r="E216" s="32">
        <v>30</v>
      </c>
      <c r="F216" s="32">
        <v>54</v>
      </c>
      <c r="G216" s="32">
        <v>43</v>
      </c>
      <c r="H216" s="32">
        <v>1</v>
      </c>
      <c r="I216" s="32">
        <v>64</v>
      </c>
      <c r="J216" s="32">
        <v>11.71875</v>
      </c>
    </row>
    <row r="217" spans="1:10" x14ac:dyDescent="0.25">
      <c r="A217" s="99" t="str">
        <f t="shared" si="59"/>
        <v>2003_4_InIN</v>
      </c>
      <c r="B217" s="32" t="s">
        <v>121</v>
      </c>
      <c r="C217" s="32" t="s">
        <v>113</v>
      </c>
      <c r="D217" s="32">
        <v>20</v>
      </c>
      <c r="E217" s="32">
        <v>41</v>
      </c>
      <c r="F217" s="32">
        <v>42</v>
      </c>
      <c r="G217" s="32">
        <v>37</v>
      </c>
      <c r="H217" s="32">
        <v>2</v>
      </c>
      <c r="I217" s="32">
        <v>71</v>
      </c>
      <c r="J217" s="32">
        <v>-28.169014084507044</v>
      </c>
    </row>
    <row r="218" spans="1:10" x14ac:dyDescent="0.25">
      <c r="A218" s="99" t="str">
        <f t="shared" si="59"/>
        <v>2004_4_f4_1</v>
      </c>
      <c r="B218" s="32" t="s">
        <v>122</v>
      </c>
      <c r="C218" s="32" t="s">
        <v>43</v>
      </c>
      <c r="D218" s="32">
        <v>0</v>
      </c>
      <c r="E218" s="32">
        <v>7</v>
      </c>
      <c r="F218" s="32">
        <v>32</v>
      </c>
      <c r="G218" s="32">
        <v>22</v>
      </c>
      <c r="H218" s="32">
        <v>3</v>
      </c>
      <c r="I218" s="32">
        <v>64</v>
      </c>
      <c r="J218" s="32">
        <v>32.8125</v>
      </c>
    </row>
    <row r="219" spans="1:10" x14ac:dyDescent="0.25">
      <c r="A219" s="99" t="str">
        <f t="shared" si="59"/>
        <v>2004_4_f4_2</v>
      </c>
      <c r="B219" s="32" t="s">
        <v>122</v>
      </c>
      <c r="C219" s="32" t="s">
        <v>44</v>
      </c>
      <c r="D219" s="32">
        <v>0</v>
      </c>
      <c r="E219" s="32">
        <v>1</v>
      </c>
      <c r="F219" s="32">
        <v>26</v>
      </c>
      <c r="G219" s="32">
        <v>31</v>
      </c>
      <c r="H219" s="32">
        <v>6</v>
      </c>
      <c r="I219" s="32">
        <v>64</v>
      </c>
      <c r="J219" s="32">
        <v>65.625</v>
      </c>
    </row>
    <row r="220" spans="1:10" x14ac:dyDescent="0.25">
      <c r="A220" s="99" t="str">
        <f t="shared" si="59"/>
        <v>2004_4_f4_3</v>
      </c>
      <c r="B220" s="32" t="s">
        <v>122</v>
      </c>
      <c r="C220" s="32" t="s">
        <v>100</v>
      </c>
      <c r="D220" s="32">
        <v>0</v>
      </c>
      <c r="E220" s="32">
        <v>3</v>
      </c>
      <c r="F220" s="32">
        <v>21</v>
      </c>
      <c r="G220" s="32">
        <v>37</v>
      </c>
      <c r="H220" s="32">
        <v>15</v>
      </c>
      <c r="I220" s="32">
        <v>76</v>
      </c>
      <c r="J220" s="32">
        <v>84.210526315789465</v>
      </c>
    </row>
    <row r="221" spans="1:10" x14ac:dyDescent="0.25">
      <c r="A221" s="99" t="str">
        <f t="shared" si="59"/>
        <v>2004_4_f4_4</v>
      </c>
      <c r="B221" s="32" t="s">
        <v>122</v>
      </c>
      <c r="C221" s="32" t="s">
        <v>102</v>
      </c>
      <c r="D221" s="32">
        <v>14</v>
      </c>
      <c r="E221" s="32">
        <v>36</v>
      </c>
      <c r="F221" s="32">
        <v>18</v>
      </c>
      <c r="G221" s="32">
        <v>6</v>
      </c>
      <c r="H221" s="32">
        <v>1</v>
      </c>
      <c r="I221" s="32">
        <v>75</v>
      </c>
      <c r="J221" s="32">
        <v>-74.666666666666671</v>
      </c>
    </row>
    <row r="222" spans="1:10" x14ac:dyDescent="0.25">
      <c r="A222" s="99" t="str">
        <f t="shared" si="59"/>
        <v>2004_4_f4_5</v>
      </c>
      <c r="B222" s="32" t="s">
        <v>122</v>
      </c>
      <c r="C222" s="32" t="s">
        <v>443</v>
      </c>
      <c r="D222" s="32">
        <v>0</v>
      </c>
      <c r="E222" s="32">
        <v>2</v>
      </c>
      <c r="F222" s="32">
        <v>30</v>
      </c>
      <c r="G222" s="32">
        <v>29</v>
      </c>
      <c r="H222" s="32">
        <v>10</v>
      </c>
      <c r="I222" s="32">
        <v>71</v>
      </c>
      <c r="J222" s="32">
        <v>66.197183098591552</v>
      </c>
    </row>
    <row r="223" spans="1:10" x14ac:dyDescent="0.25">
      <c r="A223" s="99" t="str">
        <f t="shared" si="59"/>
        <v>2004_4_f9_1</v>
      </c>
      <c r="B223" s="32" t="s">
        <v>122</v>
      </c>
      <c r="C223" s="32" t="s">
        <v>4</v>
      </c>
      <c r="D223" s="32">
        <v>0</v>
      </c>
      <c r="E223" s="32">
        <v>10</v>
      </c>
      <c r="F223" s="32">
        <v>26</v>
      </c>
      <c r="G223" s="32">
        <v>27</v>
      </c>
      <c r="H223" s="32">
        <v>0</v>
      </c>
      <c r="I223" s="32">
        <v>63</v>
      </c>
      <c r="J223" s="32">
        <v>26.984126984126984</v>
      </c>
    </row>
    <row r="224" spans="1:10" x14ac:dyDescent="0.25">
      <c r="A224" s="99" t="str">
        <f t="shared" si="59"/>
        <v>2004_4_f9_2</v>
      </c>
      <c r="B224" s="32" t="s">
        <v>122</v>
      </c>
      <c r="C224" s="32" t="s">
        <v>5</v>
      </c>
      <c r="D224" s="32">
        <v>0</v>
      </c>
      <c r="E224" s="32">
        <v>1</v>
      </c>
      <c r="F224" s="32">
        <v>30</v>
      </c>
      <c r="G224" s="32">
        <v>30</v>
      </c>
      <c r="H224" s="32">
        <v>3</v>
      </c>
      <c r="I224" s="32">
        <v>64</v>
      </c>
      <c r="J224" s="32">
        <v>54.6875</v>
      </c>
    </row>
    <row r="225" spans="1:10" x14ac:dyDescent="0.25">
      <c r="A225" s="99" t="str">
        <f t="shared" si="59"/>
        <v>2004_4_f9_3</v>
      </c>
      <c r="B225" s="32" t="s">
        <v>122</v>
      </c>
      <c r="C225" s="32" t="s">
        <v>6</v>
      </c>
      <c r="D225" s="32">
        <v>0</v>
      </c>
      <c r="E225" s="32">
        <v>3</v>
      </c>
      <c r="F225" s="32">
        <v>29</v>
      </c>
      <c r="G225" s="32">
        <v>34</v>
      </c>
      <c r="H225" s="32">
        <v>7</v>
      </c>
      <c r="I225" s="32">
        <v>73</v>
      </c>
      <c r="J225" s="32">
        <v>61.643835616438359</v>
      </c>
    </row>
    <row r="226" spans="1:10" x14ac:dyDescent="0.25">
      <c r="A226" s="99" t="str">
        <f t="shared" si="59"/>
        <v>2004_4_f9_4</v>
      </c>
      <c r="B226" s="32" t="s">
        <v>122</v>
      </c>
      <c r="C226" s="32" t="s">
        <v>7</v>
      </c>
      <c r="D226" s="32">
        <v>13</v>
      </c>
      <c r="E226" s="32">
        <v>29</v>
      </c>
      <c r="F226" s="32">
        <v>23</v>
      </c>
      <c r="G226" s="32">
        <v>5</v>
      </c>
      <c r="H226" s="32">
        <v>0</v>
      </c>
      <c r="I226" s="32">
        <v>70</v>
      </c>
      <c r="J226" s="32">
        <v>-71.428571428571431</v>
      </c>
    </row>
    <row r="227" spans="1:10" x14ac:dyDescent="0.25">
      <c r="A227" s="99" t="str">
        <f t="shared" si="59"/>
        <v>2004_4_f9_5</v>
      </c>
      <c r="B227" s="32" t="s">
        <v>122</v>
      </c>
      <c r="C227" s="32" t="s">
        <v>444</v>
      </c>
      <c r="D227" s="32">
        <v>0</v>
      </c>
      <c r="E227" s="32">
        <v>2</v>
      </c>
      <c r="F227" s="32">
        <v>26</v>
      </c>
      <c r="G227" s="32">
        <v>36</v>
      </c>
      <c r="H227" s="32">
        <v>5</v>
      </c>
      <c r="I227" s="32">
        <v>69</v>
      </c>
      <c r="J227" s="32">
        <v>63.768115942028977</v>
      </c>
    </row>
    <row r="228" spans="1:10" x14ac:dyDescent="0.25">
      <c r="A228" s="99" t="str">
        <f t="shared" si="59"/>
        <v>2004_4_InEI</v>
      </c>
      <c r="B228" s="32" t="s">
        <v>122</v>
      </c>
      <c r="C228" s="32" t="s">
        <v>107</v>
      </c>
      <c r="D228" s="32">
        <v>0</v>
      </c>
      <c r="E228" s="32">
        <v>11</v>
      </c>
      <c r="F228" s="32">
        <v>56</v>
      </c>
      <c r="G228" s="32">
        <v>57</v>
      </c>
      <c r="H228" s="32">
        <v>3</v>
      </c>
      <c r="I228" s="32">
        <v>63.5</v>
      </c>
      <c r="J228" s="32">
        <v>40.944881889763778</v>
      </c>
    </row>
    <row r="229" spans="1:10" x14ac:dyDescent="0.25">
      <c r="A229" s="99" t="str">
        <f t="shared" si="59"/>
        <v>2004_4_InIN</v>
      </c>
      <c r="B229" s="32" t="s">
        <v>122</v>
      </c>
      <c r="C229" s="32" t="s">
        <v>113</v>
      </c>
      <c r="D229" s="32">
        <v>13</v>
      </c>
      <c r="E229" s="32">
        <v>32</v>
      </c>
      <c r="F229" s="32">
        <v>52</v>
      </c>
      <c r="G229" s="32">
        <v>39</v>
      </c>
      <c r="H229" s="32">
        <v>7</v>
      </c>
      <c r="I229" s="32">
        <v>72</v>
      </c>
      <c r="J229" s="32">
        <v>-3.4965034965034967</v>
      </c>
    </row>
    <row r="230" spans="1:10" x14ac:dyDescent="0.25">
      <c r="A230" s="99" t="str">
        <f t="shared" si="59"/>
        <v>2005_4_f4_1</v>
      </c>
      <c r="B230" s="32" t="s">
        <v>123</v>
      </c>
      <c r="C230" s="32" t="s">
        <v>43</v>
      </c>
      <c r="D230" s="32">
        <v>0</v>
      </c>
      <c r="E230" s="32">
        <v>9</v>
      </c>
      <c r="F230" s="32">
        <v>32</v>
      </c>
      <c r="G230" s="32">
        <v>23</v>
      </c>
      <c r="H230" s="32">
        <v>2</v>
      </c>
      <c r="I230" s="32">
        <v>66</v>
      </c>
      <c r="J230" s="32">
        <v>27.27272727272727</v>
      </c>
    </row>
    <row r="231" spans="1:10" x14ac:dyDescent="0.25">
      <c r="A231" s="99" t="str">
        <f t="shared" si="59"/>
        <v>2005_4_f4_2</v>
      </c>
      <c r="B231" s="32" t="s">
        <v>123</v>
      </c>
      <c r="C231" s="32" t="s">
        <v>44</v>
      </c>
      <c r="D231" s="32">
        <v>0</v>
      </c>
      <c r="E231" s="32">
        <v>5</v>
      </c>
      <c r="F231" s="32">
        <v>18</v>
      </c>
      <c r="G231" s="32">
        <v>39</v>
      </c>
      <c r="H231" s="32">
        <v>5</v>
      </c>
      <c r="I231" s="32">
        <v>67</v>
      </c>
      <c r="J231" s="32">
        <v>65.671641791044777</v>
      </c>
    </row>
    <row r="232" spans="1:10" x14ac:dyDescent="0.25">
      <c r="A232" s="99" t="str">
        <f t="shared" si="59"/>
        <v>2005_4_f4_3</v>
      </c>
      <c r="B232" s="32" t="s">
        <v>123</v>
      </c>
      <c r="C232" s="32" t="s">
        <v>100</v>
      </c>
      <c r="D232" s="32">
        <v>0</v>
      </c>
      <c r="E232" s="32">
        <v>4</v>
      </c>
      <c r="F232" s="32">
        <v>13</v>
      </c>
      <c r="G232" s="32">
        <v>44</v>
      </c>
      <c r="H232" s="32">
        <v>16</v>
      </c>
      <c r="I232" s="32">
        <v>77</v>
      </c>
      <c r="J232" s="32">
        <v>93.506493506493499</v>
      </c>
    </row>
    <row r="233" spans="1:10" x14ac:dyDescent="0.25">
      <c r="A233" s="99" t="str">
        <f t="shared" si="59"/>
        <v>2005_4_f4_4</v>
      </c>
      <c r="B233" s="32" t="s">
        <v>123</v>
      </c>
      <c r="C233" s="32" t="s">
        <v>102</v>
      </c>
      <c r="D233" s="32">
        <v>8</v>
      </c>
      <c r="E233" s="32">
        <v>35</v>
      </c>
      <c r="F233" s="32">
        <v>24</v>
      </c>
      <c r="G233" s="32">
        <v>7</v>
      </c>
      <c r="H233" s="32">
        <v>0</v>
      </c>
      <c r="I233" s="32">
        <v>74</v>
      </c>
      <c r="J233" s="32">
        <v>-59.45945945945946</v>
      </c>
    </row>
    <row r="234" spans="1:10" x14ac:dyDescent="0.25">
      <c r="A234" s="99" t="str">
        <f t="shared" si="59"/>
        <v>2005_4_f4_5</v>
      </c>
      <c r="B234" s="32" t="s">
        <v>123</v>
      </c>
      <c r="C234" s="32" t="s">
        <v>443</v>
      </c>
      <c r="D234" s="32">
        <v>0</v>
      </c>
      <c r="E234" s="32">
        <v>0</v>
      </c>
      <c r="F234" s="32">
        <v>31</v>
      </c>
      <c r="G234" s="32">
        <v>27</v>
      </c>
      <c r="H234" s="32">
        <v>10</v>
      </c>
      <c r="I234" s="32">
        <v>68</v>
      </c>
      <c r="J234" s="32">
        <v>69.117647058823522</v>
      </c>
    </row>
    <row r="235" spans="1:10" x14ac:dyDescent="0.25">
      <c r="A235" s="99" t="str">
        <f t="shared" si="59"/>
        <v>2005_4_f9_1</v>
      </c>
      <c r="B235" s="32" t="s">
        <v>123</v>
      </c>
      <c r="C235" s="32" t="s">
        <v>4</v>
      </c>
      <c r="D235" s="32">
        <v>0</v>
      </c>
      <c r="E235" s="32">
        <v>5</v>
      </c>
      <c r="F235" s="32">
        <v>39</v>
      </c>
      <c r="G235" s="32">
        <v>21</v>
      </c>
      <c r="H235" s="32">
        <v>1</v>
      </c>
      <c r="I235" s="32">
        <v>66</v>
      </c>
      <c r="J235" s="32">
        <v>27.27272727272727</v>
      </c>
    </row>
    <row r="236" spans="1:10" x14ac:dyDescent="0.25">
      <c r="A236" s="99" t="str">
        <f t="shared" si="59"/>
        <v>2005_4_f9_2</v>
      </c>
      <c r="B236" s="32" t="s">
        <v>123</v>
      </c>
      <c r="C236" s="32" t="s">
        <v>5</v>
      </c>
      <c r="D236" s="32">
        <v>0</v>
      </c>
      <c r="E236" s="32">
        <v>8</v>
      </c>
      <c r="F236" s="32">
        <v>21</v>
      </c>
      <c r="G236" s="32">
        <v>37</v>
      </c>
      <c r="H236" s="32">
        <v>2</v>
      </c>
      <c r="I236" s="32">
        <v>68</v>
      </c>
      <c r="J236" s="32">
        <v>48.529411764705884</v>
      </c>
    </row>
    <row r="237" spans="1:10" x14ac:dyDescent="0.25">
      <c r="A237" s="99" t="str">
        <f t="shared" si="59"/>
        <v>2005_4_f9_3</v>
      </c>
      <c r="B237" s="32" t="s">
        <v>123</v>
      </c>
      <c r="C237" s="32" t="s">
        <v>6</v>
      </c>
      <c r="D237" s="32">
        <v>0</v>
      </c>
      <c r="E237" s="32">
        <v>3</v>
      </c>
      <c r="F237" s="32">
        <v>26</v>
      </c>
      <c r="G237" s="32">
        <v>37</v>
      </c>
      <c r="H237" s="32">
        <v>10</v>
      </c>
      <c r="I237" s="32">
        <v>76</v>
      </c>
      <c r="J237" s="32">
        <v>71.05263157894737</v>
      </c>
    </row>
    <row r="238" spans="1:10" x14ac:dyDescent="0.25">
      <c r="A238" s="99" t="str">
        <f t="shared" si="59"/>
        <v>2005_4_f9_4</v>
      </c>
      <c r="B238" s="32" t="s">
        <v>123</v>
      </c>
      <c r="C238" s="32" t="s">
        <v>7</v>
      </c>
      <c r="D238" s="32">
        <v>9</v>
      </c>
      <c r="E238" s="32">
        <v>43</v>
      </c>
      <c r="F238" s="32">
        <v>19</v>
      </c>
      <c r="G238" s="32">
        <v>4</v>
      </c>
      <c r="H238" s="32">
        <v>0</v>
      </c>
      <c r="I238" s="32">
        <v>75</v>
      </c>
      <c r="J238" s="32">
        <v>-76</v>
      </c>
    </row>
    <row r="239" spans="1:10" x14ac:dyDescent="0.25">
      <c r="A239" s="99" t="str">
        <f t="shared" si="59"/>
        <v>2005_4_f9_5</v>
      </c>
      <c r="B239" s="32" t="s">
        <v>123</v>
      </c>
      <c r="C239" s="32" t="s">
        <v>444</v>
      </c>
      <c r="D239" s="32">
        <v>0</v>
      </c>
      <c r="E239" s="32">
        <v>3</v>
      </c>
      <c r="F239" s="32">
        <v>25</v>
      </c>
      <c r="G239" s="32">
        <v>29</v>
      </c>
      <c r="H239" s="32">
        <v>6</v>
      </c>
      <c r="I239" s="32">
        <v>63</v>
      </c>
      <c r="J239" s="32">
        <v>60.317460317460316</v>
      </c>
    </row>
    <row r="240" spans="1:10" x14ac:dyDescent="0.25">
      <c r="A240" s="99" t="str">
        <f t="shared" si="59"/>
        <v>2005_4_InEI</v>
      </c>
      <c r="B240" s="32" t="s">
        <v>123</v>
      </c>
      <c r="C240" s="32" t="s">
        <v>107</v>
      </c>
      <c r="D240" s="32">
        <v>0</v>
      </c>
      <c r="E240" s="32">
        <v>13</v>
      </c>
      <c r="F240" s="32">
        <v>60</v>
      </c>
      <c r="G240" s="32">
        <v>58</v>
      </c>
      <c r="H240" s="32">
        <v>3</v>
      </c>
      <c r="I240" s="32">
        <v>67</v>
      </c>
      <c r="J240" s="32">
        <v>38.059701492537314</v>
      </c>
    </row>
    <row r="241" spans="1:10" x14ac:dyDescent="0.25">
      <c r="A241" s="99" t="str">
        <f t="shared" si="59"/>
        <v>2005_4_InIN</v>
      </c>
      <c r="B241" s="32" t="s">
        <v>123</v>
      </c>
      <c r="C241" s="32" t="s">
        <v>113</v>
      </c>
      <c r="D241" s="32">
        <v>9</v>
      </c>
      <c r="E241" s="32">
        <v>46</v>
      </c>
      <c r="F241" s="32">
        <v>45</v>
      </c>
      <c r="G241" s="32">
        <v>41</v>
      </c>
      <c r="H241" s="32">
        <v>10</v>
      </c>
      <c r="I241" s="32">
        <v>75.5</v>
      </c>
      <c r="J241" s="32">
        <v>-1.9867549668874174</v>
      </c>
    </row>
    <row r="242" spans="1:10" x14ac:dyDescent="0.25">
      <c r="A242" s="99" t="str">
        <f t="shared" si="59"/>
        <v>2006_4_f4_1</v>
      </c>
      <c r="B242" s="32" t="s">
        <v>124</v>
      </c>
      <c r="C242" s="32" t="s">
        <v>43</v>
      </c>
      <c r="D242" s="32">
        <v>0</v>
      </c>
      <c r="E242" s="32">
        <v>8</v>
      </c>
      <c r="F242" s="32">
        <v>35</v>
      </c>
      <c r="G242" s="32">
        <v>26</v>
      </c>
      <c r="H242" s="32">
        <v>2</v>
      </c>
      <c r="I242" s="32">
        <v>71</v>
      </c>
      <c r="J242" s="32">
        <v>30.985915492957744</v>
      </c>
    </row>
    <row r="243" spans="1:10" x14ac:dyDescent="0.25">
      <c r="A243" s="99" t="str">
        <f t="shared" si="59"/>
        <v>2006_4_f4_2</v>
      </c>
      <c r="B243" s="32" t="s">
        <v>124</v>
      </c>
      <c r="C243" s="32" t="s">
        <v>44</v>
      </c>
      <c r="D243" s="32">
        <v>0</v>
      </c>
      <c r="E243" s="32">
        <v>2</v>
      </c>
      <c r="F243" s="32">
        <v>16</v>
      </c>
      <c r="G243" s="32">
        <v>47</v>
      </c>
      <c r="H243" s="32">
        <v>7</v>
      </c>
      <c r="I243" s="32">
        <v>72</v>
      </c>
      <c r="J243" s="32">
        <v>81.944444444444443</v>
      </c>
    </row>
    <row r="244" spans="1:10" x14ac:dyDescent="0.25">
      <c r="A244" s="99" t="str">
        <f t="shared" si="59"/>
        <v>2006_4_f4_3</v>
      </c>
      <c r="B244" s="32" t="s">
        <v>124</v>
      </c>
      <c r="C244" s="32" t="s">
        <v>100</v>
      </c>
      <c r="D244" s="32">
        <v>0</v>
      </c>
      <c r="E244" s="32">
        <v>0</v>
      </c>
      <c r="F244" s="32">
        <v>16</v>
      </c>
      <c r="G244" s="32">
        <v>44</v>
      </c>
      <c r="H244" s="32">
        <v>19</v>
      </c>
      <c r="I244" s="32">
        <v>79</v>
      </c>
      <c r="J244" s="32">
        <v>103.79746835443038</v>
      </c>
    </row>
    <row r="245" spans="1:10" x14ac:dyDescent="0.25">
      <c r="A245" s="99" t="str">
        <f t="shared" si="59"/>
        <v>2006_4_f4_4</v>
      </c>
      <c r="B245" s="32" t="s">
        <v>124</v>
      </c>
      <c r="C245" s="32" t="s">
        <v>102</v>
      </c>
      <c r="D245" s="32">
        <v>2</v>
      </c>
      <c r="E245" s="32">
        <v>23</v>
      </c>
      <c r="F245" s="32">
        <v>38</v>
      </c>
      <c r="G245" s="32">
        <v>11</v>
      </c>
      <c r="H245" s="32">
        <v>1</v>
      </c>
      <c r="I245" s="32">
        <v>75</v>
      </c>
      <c r="J245" s="32">
        <v>-18.666666666666668</v>
      </c>
    </row>
    <row r="246" spans="1:10" x14ac:dyDescent="0.25">
      <c r="A246" s="99" t="str">
        <f t="shared" si="59"/>
        <v>2006_4_f4_5</v>
      </c>
      <c r="B246" s="32" t="s">
        <v>124</v>
      </c>
      <c r="C246" s="32" t="s">
        <v>443</v>
      </c>
      <c r="D246" s="32">
        <v>0</v>
      </c>
      <c r="E246" s="32">
        <v>2</v>
      </c>
      <c r="F246" s="32">
        <v>14</v>
      </c>
      <c r="G246" s="32">
        <v>41</v>
      </c>
      <c r="H246" s="32">
        <v>12</v>
      </c>
      <c r="I246" s="32">
        <v>69</v>
      </c>
      <c r="J246" s="32">
        <v>91.304347826086953</v>
      </c>
    </row>
    <row r="247" spans="1:10" x14ac:dyDescent="0.25">
      <c r="A247" s="99" t="str">
        <f t="shared" si="59"/>
        <v>2006_4_f9_1</v>
      </c>
      <c r="B247" s="32" t="s">
        <v>124</v>
      </c>
      <c r="C247" s="32" t="s">
        <v>4</v>
      </c>
      <c r="D247" s="32">
        <v>0</v>
      </c>
      <c r="E247" s="32">
        <v>13</v>
      </c>
      <c r="F247" s="32">
        <v>33</v>
      </c>
      <c r="G247" s="32">
        <v>24</v>
      </c>
      <c r="H247" s="32">
        <v>0</v>
      </c>
      <c r="I247" s="32">
        <v>70</v>
      </c>
      <c r="J247" s="32">
        <v>15.714285714285714</v>
      </c>
    </row>
    <row r="248" spans="1:10" x14ac:dyDescent="0.25">
      <c r="A248" s="99" t="str">
        <f t="shared" si="59"/>
        <v>2006_4_f9_2</v>
      </c>
      <c r="B248" s="32" t="s">
        <v>124</v>
      </c>
      <c r="C248" s="32" t="s">
        <v>5</v>
      </c>
      <c r="D248" s="32">
        <v>1</v>
      </c>
      <c r="E248" s="32">
        <v>13</v>
      </c>
      <c r="F248" s="32">
        <v>21</v>
      </c>
      <c r="G248" s="32">
        <v>35</v>
      </c>
      <c r="H248" s="32">
        <v>2</v>
      </c>
      <c r="I248" s="32">
        <v>72</v>
      </c>
      <c r="J248" s="32">
        <v>33.333333333333329</v>
      </c>
    </row>
    <row r="249" spans="1:10" x14ac:dyDescent="0.25">
      <c r="A249" s="99" t="str">
        <f t="shared" si="59"/>
        <v>2006_4_f9_3</v>
      </c>
      <c r="B249" s="32" t="s">
        <v>124</v>
      </c>
      <c r="C249" s="32" t="s">
        <v>6</v>
      </c>
      <c r="D249" s="32">
        <v>0</v>
      </c>
      <c r="E249" s="32">
        <v>4</v>
      </c>
      <c r="F249" s="32">
        <v>29</v>
      </c>
      <c r="G249" s="32">
        <v>36</v>
      </c>
      <c r="H249" s="32">
        <v>6</v>
      </c>
      <c r="I249" s="32">
        <v>75</v>
      </c>
      <c r="J249" s="32">
        <v>58.666666666666664</v>
      </c>
    </row>
    <row r="250" spans="1:10" x14ac:dyDescent="0.25">
      <c r="A250" s="99" t="str">
        <f t="shared" si="59"/>
        <v>2006_4_f9_4</v>
      </c>
      <c r="B250" s="32" t="s">
        <v>124</v>
      </c>
      <c r="C250" s="32" t="s">
        <v>7</v>
      </c>
      <c r="D250" s="32">
        <v>5</v>
      </c>
      <c r="E250" s="32">
        <v>32</v>
      </c>
      <c r="F250" s="32">
        <v>27</v>
      </c>
      <c r="G250" s="32">
        <v>10</v>
      </c>
      <c r="H250" s="32">
        <v>0</v>
      </c>
      <c r="I250" s="32">
        <v>74</v>
      </c>
      <c r="J250" s="32">
        <v>-43.243243243243242</v>
      </c>
    </row>
    <row r="251" spans="1:10" x14ac:dyDescent="0.25">
      <c r="A251" s="99" t="str">
        <f t="shared" si="59"/>
        <v>2006_4_f9_5</v>
      </c>
      <c r="B251" s="32" t="s">
        <v>124</v>
      </c>
      <c r="C251" s="32" t="s">
        <v>444</v>
      </c>
      <c r="D251" s="32">
        <v>0</v>
      </c>
      <c r="E251" s="32">
        <v>6</v>
      </c>
      <c r="F251" s="32">
        <v>17</v>
      </c>
      <c r="G251" s="32">
        <v>39</v>
      </c>
      <c r="H251" s="32">
        <v>5</v>
      </c>
      <c r="I251" s="32">
        <v>67</v>
      </c>
      <c r="J251" s="32">
        <v>64.179104477611943</v>
      </c>
    </row>
    <row r="252" spans="1:10" x14ac:dyDescent="0.25">
      <c r="A252" s="99" t="str">
        <f t="shared" si="59"/>
        <v>2006_4_InEI</v>
      </c>
      <c r="B252" s="32" t="s">
        <v>124</v>
      </c>
      <c r="C252" s="32" t="s">
        <v>107</v>
      </c>
      <c r="D252" s="32">
        <v>1</v>
      </c>
      <c r="E252" s="32">
        <v>26</v>
      </c>
      <c r="F252" s="32">
        <v>54</v>
      </c>
      <c r="G252" s="32">
        <v>59</v>
      </c>
      <c r="H252" s="32">
        <v>2</v>
      </c>
      <c r="I252" s="32">
        <v>71.5</v>
      </c>
      <c r="J252" s="32">
        <v>24.647887323943664</v>
      </c>
    </row>
    <row r="253" spans="1:10" x14ac:dyDescent="0.25">
      <c r="A253" s="99" t="str">
        <f t="shared" si="59"/>
        <v>2006_4_InIN</v>
      </c>
      <c r="B253" s="32" t="s">
        <v>124</v>
      </c>
      <c r="C253" s="32" t="s">
        <v>113</v>
      </c>
      <c r="D253" s="32">
        <v>5</v>
      </c>
      <c r="E253" s="32">
        <v>36</v>
      </c>
      <c r="F253" s="32">
        <v>56</v>
      </c>
      <c r="G253" s="32">
        <v>46</v>
      </c>
      <c r="H253" s="32">
        <v>6</v>
      </c>
      <c r="I253" s="32">
        <v>74.5</v>
      </c>
      <c r="J253" s="32">
        <v>8.0536912751677843</v>
      </c>
    </row>
    <row r="254" spans="1:10" x14ac:dyDescent="0.25">
      <c r="A254" s="99" t="str">
        <f t="shared" si="59"/>
        <v>2007_4_f4_1</v>
      </c>
      <c r="B254" s="32" t="s">
        <v>125</v>
      </c>
      <c r="C254" s="32" t="s">
        <v>43</v>
      </c>
      <c r="D254" s="32">
        <v>0</v>
      </c>
      <c r="E254" s="32">
        <v>5</v>
      </c>
      <c r="F254" s="32">
        <v>22</v>
      </c>
      <c r="G254" s="32">
        <v>30</v>
      </c>
      <c r="H254" s="32">
        <v>4</v>
      </c>
      <c r="I254" s="32">
        <v>61</v>
      </c>
      <c r="J254" s="32">
        <v>54.098360655737707</v>
      </c>
    </row>
    <row r="255" spans="1:10" x14ac:dyDescent="0.25">
      <c r="A255" s="99" t="str">
        <f t="shared" si="59"/>
        <v>2007_4_f4_2</v>
      </c>
      <c r="B255" s="32" t="s">
        <v>125</v>
      </c>
      <c r="C255" s="32" t="s">
        <v>44</v>
      </c>
      <c r="D255" s="32">
        <v>0</v>
      </c>
      <c r="E255" s="32">
        <v>4</v>
      </c>
      <c r="F255" s="32">
        <v>28</v>
      </c>
      <c r="G255" s="32">
        <v>25</v>
      </c>
      <c r="H255" s="32">
        <v>5</v>
      </c>
      <c r="I255" s="32">
        <v>62</v>
      </c>
      <c r="J255" s="32">
        <v>50</v>
      </c>
    </row>
    <row r="256" spans="1:10" x14ac:dyDescent="0.25">
      <c r="A256" s="99" t="str">
        <f t="shared" si="59"/>
        <v>2007_4_f4_3</v>
      </c>
      <c r="B256" s="32" t="s">
        <v>125</v>
      </c>
      <c r="C256" s="32" t="s">
        <v>100</v>
      </c>
      <c r="D256" s="32">
        <v>0</v>
      </c>
      <c r="E256" s="32">
        <v>1</v>
      </c>
      <c r="F256" s="32">
        <v>18</v>
      </c>
      <c r="G256" s="32">
        <v>41</v>
      </c>
      <c r="H256" s="32">
        <v>13</v>
      </c>
      <c r="I256" s="32">
        <v>73</v>
      </c>
      <c r="J256" s="32">
        <v>90.410958904109577</v>
      </c>
    </row>
    <row r="257" spans="1:10" x14ac:dyDescent="0.25">
      <c r="A257" s="99" t="str">
        <f t="shared" si="59"/>
        <v>2007_4_f4_4</v>
      </c>
      <c r="B257" s="32" t="s">
        <v>125</v>
      </c>
      <c r="C257" s="32" t="s">
        <v>102</v>
      </c>
      <c r="D257" s="32">
        <v>1</v>
      </c>
      <c r="E257" s="32">
        <v>7</v>
      </c>
      <c r="F257" s="32">
        <v>33</v>
      </c>
      <c r="G257" s="32">
        <v>24</v>
      </c>
      <c r="H257" s="32">
        <v>3</v>
      </c>
      <c r="I257" s="32">
        <v>68</v>
      </c>
      <c r="J257" s="32">
        <v>30.882352941176471</v>
      </c>
    </row>
    <row r="258" spans="1:10" x14ac:dyDescent="0.25">
      <c r="A258" s="99" t="str">
        <f t="shared" si="59"/>
        <v>2007_4_f4_5</v>
      </c>
      <c r="B258" s="32" t="s">
        <v>125</v>
      </c>
      <c r="C258" s="32" t="s">
        <v>443</v>
      </c>
      <c r="D258" s="32">
        <v>0</v>
      </c>
      <c r="E258" s="32">
        <v>2</v>
      </c>
      <c r="F258" s="32">
        <v>19</v>
      </c>
      <c r="G258" s="32">
        <v>27</v>
      </c>
      <c r="H258" s="32">
        <v>15</v>
      </c>
      <c r="I258" s="32">
        <v>63</v>
      </c>
      <c r="J258" s="32">
        <v>87.301587301587304</v>
      </c>
    </row>
    <row r="259" spans="1:10" x14ac:dyDescent="0.25">
      <c r="A259" s="99" t="str">
        <f t="shared" ref="A259:A322" si="60">CONCATENATE(B259,"_",C259)</f>
        <v>2007_4_f9_1</v>
      </c>
      <c r="B259" s="32" t="s">
        <v>125</v>
      </c>
      <c r="C259" s="32" t="s">
        <v>4</v>
      </c>
      <c r="D259" s="32">
        <v>0</v>
      </c>
      <c r="E259" s="32">
        <v>13</v>
      </c>
      <c r="F259" s="32">
        <v>29</v>
      </c>
      <c r="G259" s="32">
        <v>20</v>
      </c>
      <c r="H259" s="32">
        <v>2</v>
      </c>
      <c r="I259" s="32">
        <v>64</v>
      </c>
      <c r="J259" s="32">
        <v>17.1875</v>
      </c>
    </row>
    <row r="260" spans="1:10" x14ac:dyDescent="0.25">
      <c r="A260" s="99" t="str">
        <f t="shared" si="60"/>
        <v>2007_4_f9_2</v>
      </c>
      <c r="B260" s="32" t="s">
        <v>125</v>
      </c>
      <c r="C260" s="32" t="s">
        <v>5</v>
      </c>
      <c r="D260" s="32">
        <v>1</v>
      </c>
      <c r="E260" s="32">
        <v>13</v>
      </c>
      <c r="F260" s="32">
        <v>29</v>
      </c>
      <c r="G260" s="32">
        <v>19</v>
      </c>
      <c r="H260" s="32">
        <v>3</v>
      </c>
      <c r="I260" s="32">
        <v>65</v>
      </c>
      <c r="J260" s="32">
        <v>15.384615384615385</v>
      </c>
    </row>
    <row r="261" spans="1:10" x14ac:dyDescent="0.25">
      <c r="A261" s="99" t="str">
        <f t="shared" si="60"/>
        <v>2007_4_f9_3</v>
      </c>
      <c r="B261" s="32" t="s">
        <v>125</v>
      </c>
      <c r="C261" s="32" t="s">
        <v>6</v>
      </c>
      <c r="D261" s="32">
        <v>0</v>
      </c>
      <c r="E261" s="32">
        <v>9</v>
      </c>
      <c r="F261" s="32">
        <v>25</v>
      </c>
      <c r="G261" s="32">
        <v>36</v>
      </c>
      <c r="H261" s="32">
        <v>2</v>
      </c>
      <c r="I261" s="32">
        <v>72</v>
      </c>
      <c r="J261" s="32">
        <v>43.055555555555557</v>
      </c>
    </row>
    <row r="262" spans="1:10" x14ac:dyDescent="0.25">
      <c r="A262" s="99" t="str">
        <f t="shared" si="60"/>
        <v>2007_4_f9_4</v>
      </c>
      <c r="B262" s="32" t="s">
        <v>125</v>
      </c>
      <c r="C262" s="32" t="s">
        <v>7</v>
      </c>
      <c r="D262" s="32">
        <v>0</v>
      </c>
      <c r="E262" s="32">
        <v>17</v>
      </c>
      <c r="F262" s="32">
        <v>40</v>
      </c>
      <c r="G262" s="32">
        <v>13</v>
      </c>
      <c r="H262" s="32">
        <v>1</v>
      </c>
      <c r="I262" s="32">
        <v>71</v>
      </c>
      <c r="J262" s="32">
        <v>-2.8169014084507045</v>
      </c>
    </row>
    <row r="263" spans="1:10" x14ac:dyDescent="0.25">
      <c r="A263" s="99" t="str">
        <f t="shared" si="60"/>
        <v>2007_4_f9_5</v>
      </c>
      <c r="B263" s="32" t="s">
        <v>125</v>
      </c>
      <c r="C263" s="32" t="s">
        <v>444</v>
      </c>
      <c r="D263" s="32">
        <v>0</v>
      </c>
      <c r="E263" s="32">
        <v>4</v>
      </c>
      <c r="F263" s="32">
        <v>21</v>
      </c>
      <c r="G263" s="32">
        <v>34</v>
      </c>
      <c r="H263" s="32">
        <v>4</v>
      </c>
      <c r="I263" s="32">
        <v>63</v>
      </c>
      <c r="J263" s="32">
        <v>60.317460317460316</v>
      </c>
    </row>
    <row r="264" spans="1:10" x14ac:dyDescent="0.25">
      <c r="A264" s="99" t="str">
        <f t="shared" si="60"/>
        <v>2007_4_InEI</v>
      </c>
      <c r="B264" s="32" t="s">
        <v>125</v>
      </c>
      <c r="C264" s="32" t="s">
        <v>107</v>
      </c>
      <c r="D264" s="32">
        <v>1</v>
      </c>
      <c r="E264" s="32">
        <v>26</v>
      </c>
      <c r="F264" s="32">
        <v>58</v>
      </c>
      <c r="G264" s="32">
        <v>39</v>
      </c>
      <c r="H264" s="32">
        <v>5</v>
      </c>
      <c r="I264" s="32">
        <v>64.5</v>
      </c>
      <c r="J264" s="32">
        <v>16.279069767441861</v>
      </c>
    </row>
    <row r="265" spans="1:10" x14ac:dyDescent="0.25">
      <c r="A265" s="99" t="str">
        <f t="shared" si="60"/>
        <v>2007_4_InIN</v>
      </c>
      <c r="B265" s="32" t="s">
        <v>125</v>
      </c>
      <c r="C265" s="32" t="s">
        <v>113</v>
      </c>
      <c r="D265" s="32">
        <v>0</v>
      </c>
      <c r="E265" s="32">
        <v>26</v>
      </c>
      <c r="F265" s="32">
        <v>65</v>
      </c>
      <c r="G265" s="32">
        <v>49</v>
      </c>
      <c r="H265" s="32">
        <v>3</v>
      </c>
      <c r="I265" s="32">
        <v>72.5</v>
      </c>
      <c r="J265" s="32">
        <v>20.27972027972028</v>
      </c>
    </row>
    <row r="266" spans="1:10" x14ac:dyDescent="0.25">
      <c r="A266" s="99" t="str">
        <f t="shared" si="60"/>
        <v>2008_4_f4_1</v>
      </c>
      <c r="B266" s="32" t="s">
        <v>49</v>
      </c>
      <c r="C266" s="32" t="s">
        <v>43</v>
      </c>
      <c r="D266" s="32">
        <v>0</v>
      </c>
      <c r="E266" s="32">
        <v>7</v>
      </c>
      <c r="F266" s="32">
        <v>26</v>
      </c>
      <c r="G266" s="32">
        <v>25</v>
      </c>
      <c r="H266" s="32">
        <v>5</v>
      </c>
      <c r="I266" s="32">
        <v>63</v>
      </c>
      <c r="J266" s="32">
        <v>44.444444444444443</v>
      </c>
    </row>
    <row r="267" spans="1:10" x14ac:dyDescent="0.25">
      <c r="A267" s="99" t="str">
        <f t="shared" si="60"/>
        <v>2008_4_f4_2</v>
      </c>
      <c r="B267" s="32" t="s">
        <v>49</v>
      </c>
      <c r="C267" s="32" t="s">
        <v>44</v>
      </c>
      <c r="D267" s="32">
        <v>0</v>
      </c>
      <c r="E267" s="32">
        <v>9</v>
      </c>
      <c r="F267" s="32">
        <v>26</v>
      </c>
      <c r="G267" s="32">
        <v>26</v>
      </c>
      <c r="H267" s="32">
        <v>1</v>
      </c>
      <c r="I267" s="32">
        <v>62</v>
      </c>
      <c r="J267" s="32">
        <v>30.64516129032258</v>
      </c>
    </row>
    <row r="268" spans="1:10" x14ac:dyDescent="0.25">
      <c r="A268" s="99" t="str">
        <f t="shared" si="60"/>
        <v>2008_4_f4_3</v>
      </c>
      <c r="B268" s="32" t="s">
        <v>49</v>
      </c>
      <c r="C268" s="32" t="s">
        <v>100</v>
      </c>
      <c r="D268" s="32">
        <v>0</v>
      </c>
      <c r="E268" s="32">
        <v>5</v>
      </c>
      <c r="F268" s="32">
        <v>23</v>
      </c>
      <c r="G268" s="32">
        <v>36</v>
      </c>
      <c r="H268" s="32">
        <v>7</v>
      </c>
      <c r="I268" s="32">
        <v>71</v>
      </c>
      <c r="J268" s="32">
        <v>63.380281690140848</v>
      </c>
    </row>
    <row r="269" spans="1:10" x14ac:dyDescent="0.25">
      <c r="A269" s="99" t="str">
        <f t="shared" si="60"/>
        <v>2008_4_f4_4</v>
      </c>
      <c r="B269" s="32" t="s">
        <v>49</v>
      </c>
      <c r="C269" s="32" t="s">
        <v>102</v>
      </c>
      <c r="D269" s="32">
        <v>2</v>
      </c>
      <c r="E269" s="32">
        <v>12</v>
      </c>
      <c r="F269" s="32">
        <v>37</v>
      </c>
      <c r="G269" s="32">
        <v>15</v>
      </c>
      <c r="H269" s="32">
        <v>1</v>
      </c>
      <c r="I269" s="32">
        <v>67</v>
      </c>
      <c r="J269" s="32">
        <v>1.4925373134328357</v>
      </c>
    </row>
    <row r="270" spans="1:10" x14ac:dyDescent="0.25">
      <c r="A270" s="99" t="str">
        <f t="shared" si="60"/>
        <v>2008_4_f4_5</v>
      </c>
      <c r="B270" s="32" t="s">
        <v>49</v>
      </c>
      <c r="C270" s="32" t="s">
        <v>443</v>
      </c>
      <c r="D270" s="32">
        <v>0</v>
      </c>
      <c r="E270" s="32">
        <v>2</v>
      </c>
      <c r="F270" s="32">
        <v>22</v>
      </c>
      <c r="G270" s="32">
        <v>28</v>
      </c>
      <c r="H270" s="32">
        <v>13</v>
      </c>
      <c r="I270" s="32">
        <v>65</v>
      </c>
      <c r="J270" s="32">
        <v>80</v>
      </c>
    </row>
    <row r="271" spans="1:10" x14ac:dyDescent="0.25">
      <c r="A271" s="99" t="str">
        <f t="shared" si="60"/>
        <v>2008_4_f9_1</v>
      </c>
      <c r="B271" s="32" t="s">
        <v>49</v>
      </c>
      <c r="C271" s="32" t="s">
        <v>4</v>
      </c>
      <c r="D271" s="32">
        <v>0</v>
      </c>
      <c r="E271" s="32">
        <v>10</v>
      </c>
      <c r="F271" s="32">
        <v>25</v>
      </c>
      <c r="G271" s="32">
        <v>23</v>
      </c>
      <c r="H271" s="32">
        <v>1</v>
      </c>
      <c r="I271" s="32">
        <v>59</v>
      </c>
      <c r="J271" s="32">
        <v>25.423728813559322</v>
      </c>
    </row>
    <row r="272" spans="1:10" x14ac:dyDescent="0.25">
      <c r="A272" s="99" t="str">
        <f t="shared" si="60"/>
        <v>2008_4_f9_2</v>
      </c>
      <c r="B272" s="32" t="s">
        <v>49</v>
      </c>
      <c r="C272" s="32" t="s">
        <v>5</v>
      </c>
      <c r="D272" s="32">
        <v>1</v>
      </c>
      <c r="E272" s="32">
        <v>13</v>
      </c>
      <c r="F272" s="32">
        <v>28</v>
      </c>
      <c r="G272" s="32">
        <v>18</v>
      </c>
      <c r="H272" s="32">
        <v>0</v>
      </c>
      <c r="I272" s="32">
        <v>60</v>
      </c>
      <c r="J272" s="32">
        <v>5</v>
      </c>
    </row>
    <row r="273" spans="1:10" x14ac:dyDescent="0.25">
      <c r="A273" s="99" t="str">
        <f t="shared" si="60"/>
        <v>2008_4_f9_3</v>
      </c>
      <c r="B273" s="32" t="s">
        <v>49</v>
      </c>
      <c r="C273" s="32" t="s">
        <v>6</v>
      </c>
      <c r="D273" s="32">
        <v>0</v>
      </c>
      <c r="E273" s="32">
        <v>4</v>
      </c>
      <c r="F273" s="32">
        <v>32</v>
      </c>
      <c r="G273" s="32">
        <v>28</v>
      </c>
      <c r="H273" s="32">
        <v>2</v>
      </c>
      <c r="I273" s="32">
        <v>66</v>
      </c>
      <c r="J273" s="32">
        <v>42.424242424242422</v>
      </c>
    </row>
    <row r="274" spans="1:10" x14ac:dyDescent="0.25">
      <c r="A274" s="99" t="str">
        <f t="shared" si="60"/>
        <v>2008_4_f9_4</v>
      </c>
      <c r="B274" s="32" t="s">
        <v>49</v>
      </c>
      <c r="C274" s="32" t="s">
        <v>7</v>
      </c>
      <c r="D274" s="32">
        <v>2</v>
      </c>
      <c r="E274" s="32">
        <v>22</v>
      </c>
      <c r="F274" s="32">
        <v>32</v>
      </c>
      <c r="G274" s="32">
        <v>8</v>
      </c>
      <c r="H274" s="32">
        <v>0</v>
      </c>
      <c r="I274" s="32">
        <v>64</v>
      </c>
      <c r="J274" s="32">
        <v>-28.125</v>
      </c>
    </row>
    <row r="275" spans="1:10" x14ac:dyDescent="0.25">
      <c r="A275" s="99" t="str">
        <f t="shared" si="60"/>
        <v>2008_4_f9_5</v>
      </c>
      <c r="B275" s="32" t="s">
        <v>49</v>
      </c>
      <c r="C275" s="32" t="s">
        <v>444</v>
      </c>
      <c r="D275" s="32">
        <v>0</v>
      </c>
      <c r="E275" s="32">
        <v>6</v>
      </c>
      <c r="F275" s="32">
        <v>17</v>
      </c>
      <c r="G275" s="32">
        <v>28</v>
      </c>
      <c r="H275" s="32">
        <v>6</v>
      </c>
      <c r="I275" s="32">
        <v>57</v>
      </c>
      <c r="J275" s="32">
        <v>59.649122807017541</v>
      </c>
    </row>
    <row r="276" spans="1:10" x14ac:dyDescent="0.25">
      <c r="A276" s="99" t="str">
        <f t="shared" si="60"/>
        <v>2008_4_InEI</v>
      </c>
      <c r="B276" s="32" t="s">
        <v>49</v>
      </c>
      <c r="C276" s="32" t="s">
        <v>107</v>
      </c>
      <c r="D276" s="32">
        <v>1</v>
      </c>
      <c r="E276" s="32">
        <v>23</v>
      </c>
      <c r="F276" s="32">
        <v>53</v>
      </c>
      <c r="G276" s="32">
        <v>41</v>
      </c>
      <c r="H276" s="32">
        <v>1</v>
      </c>
      <c r="I276" s="32">
        <v>59.5</v>
      </c>
      <c r="J276" s="32">
        <v>15.126050420168067</v>
      </c>
    </row>
    <row r="277" spans="1:10" x14ac:dyDescent="0.25">
      <c r="A277" s="99" t="str">
        <f t="shared" si="60"/>
        <v>2008_4_InIN</v>
      </c>
      <c r="B277" s="32" t="s">
        <v>49</v>
      </c>
      <c r="C277" s="32" t="s">
        <v>113</v>
      </c>
      <c r="D277" s="32">
        <v>2</v>
      </c>
      <c r="E277" s="32">
        <v>26</v>
      </c>
      <c r="F277" s="32">
        <v>64</v>
      </c>
      <c r="G277" s="32">
        <v>36</v>
      </c>
      <c r="H277" s="32">
        <v>2</v>
      </c>
      <c r="I277" s="32">
        <v>65.5</v>
      </c>
      <c r="J277" s="32">
        <v>7.6923076923076925</v>
      </c>
    </row>
    <row r="278" spans="1:10" x14ac:dyDescent="0.25">
      <c r="A278" s="99" t="str">
        <f t="shared" si="60"/>
        <v>2009_4_f4_1</v>
      </c>
      <c r="B278" s="32" t="s">
        <v>51</v>
      </c>
      <c r="C278" s="32" t="s">
        <v>43</v>
      </c>
      <c r="D278" s="32">
        <v>1</v>
      </c>
      <c r="E278" s="32">
        <v>8</v>
      </c>
      <c r="F278" s="32">
        <v>39</v>
      </c>
      <c r="G278" s="32">
        <v>20</v>
      </c>
      <c r="H278" s="32">
        <v>2</v>
      </c>
      <c r="I278" s="32">
        <v>70</v>
      </c>
      <c r="J278" s="32">
        <v>20</v>
      </c>
    </row>
    <row r="279" spans="1:10" x14ac:dyDescent="0.25">
      <c r="A279" s="99" t="str">
        <f t="shared" si="60"/>
        <v>2009_4_f4_2</v>
      </c>
      <c r="B279" s="32" t="s">
        <v>51</v>
      </c>
      <c r="C279" s="32" t="s">
        <v>44</v>
      </c>
      <c r="D279" s="32">
        <v>0</v>
      </c>
      <c r="E279" s="32">
        <v>11</v>
      </c>
      <c r="F279" s="32">
        <v>30</v>
      </c>
      <c r="G279" s="32">
        <v>25</v>
      </c>
      <c r="H279" s="32">
        <v>4</v>
      </c>
      <c r="I279" s="32">
        <v>70</v>
      </c>
      <c r="J279" s="32">
        <v>31.428571428571427</v>
      </c>
    </row>
    <row r="280" spans="1:10" x14ac:dyDescent="0.25">
      <c r="A280" s="99" t="str">
        <f t="shared" si="60"/>
        <v>2009_4_f4_3</v>
      </c>
      <c r="B280" s="32" t="s">
        <v>51</v>
      </c>
      <c r="C280" s="32" t="s">
        <v>100</v>
      </c>
      <c r="D280" s="32">
        <v>0</v>
      </c>
      <c r="E280" s="32">
        <v>0</v>
      </c>
      <c r="F280" s="32">
        <v>21</v>
      </c>
      <c r="G280" s="32">
        <v>48</v>
      </c>
      <c r="H280" s="32">
        <v>8</v>
      </c>
      <c r="I280" s="32">
        <v>77</v>
      </c>
      <c r="J280" s="32">
        <v>83.116883116883116</v>
      </c>
    </row>
    <row r="281" spans="1:10" x14ac:dyDescent="0.25">
      <c r="A281" s="99" t="str">
        <f t="shared" si="60"/>
        <v>2009_4_f4_4</v>
      </c>
      <c r="B281" s="32" t="s">
        <v>51</v>
      </c>
      <c r="C281" s="32" t="s">
        <v>102</v>
      </c>
      <c r="D281" s="32">
        <v>5</v>
      </c>
      <c r="E281" s="32">
        <v>23</v>
      </c>
      <c r="F281" s="32">
        <v>31</v>
      </c>
      <c r="G281" s="32">
        <v>8</v>
      </c>
      <c r="H281" s="32">
        <v>1</v>
      </c>
      <c r="I281" s="32">
        <v>68</v>
      </c>
      <c r="J281" s="32">
        <v>-33.82352941176471</v>
      </c>
    </row>
    <row r="282" spans="1:10" x14ac:dyDescent="0.25">
      <c r="A282" s="99" t="str">
        <f t="shared" si="60"/>
        <v>2009_4_f4_5</v>
      </c>
      <c r="B282" s="32" t="s">
        <v>51</v>
      </c>
      <c r="C282" s="32" t="s">
        <v>443</v>
      </c>
      <c r="D282" s="32">
        <v>0</v>
      </c>
      <c r="E282" s="32">
        <v>1</v>
      </c>
      <c r="F282" s="32">
        <v>30</v>
      </c>
      <c r="G282" s="32">
        <v>31</v>
      </c>
      <c r="H282" s="32">
        <v>8</v>
      </c>
      <c r="I282" s="32">
        <v>70</v>
      </c>
      <c r="J282" s="32">
        <v>65.714285714285708</v>
      </c>
    </row>
    <row r="283" spans="1:10" x14ac:dyDescent="0.25">
      <c r="A283" s="99" t="str">
        <f t="shared" si="60"/>
        <v>2009_4_f9_1</v>
      </c>
      <c r="B283" s="32" t="s">
        <v>51</v>
      </c>
      <c r="C283" s="32" t="s">
        <v>4</v>
      </c>
      <c r="D283" s="32">
        <v>0</v>
      </c>
      <c r="E283" s="32">
        <v>16</v>
      </c>
      <c r="F283" s="32">
        <v>38</v>
      </c>
      <c r="G283" s="32">
        <v>17</v>
      </c>
      <c r="H283" s="32">
        <v>1</v>
      </c>
      <c r="I283" s="32">
        <v>72</v>
      </c>
      <c r="J283" s="32">
        <v>4.1666666666666661</v>
      </c>
    </row>
    <row r="284" spans="1:10" x14ac:dyDescent="0.25">
      <c r="A284" s="99" t="str">
        <f t="shared" si="60"/>
        <v>2009_4_f9_2</v>
      </c>
      <c r="B284" s="32" t="s">
        <v>51</v>
      </c>
      <c r="C284" s="32" t="s">
        <v>5</v>
      </c>
      <c r="D284" s="32">
        <v>0</v>
      </c>
      <c r="E284" s="32">
        <v>18</v>
      </c>
      <c r="F284" s="32">
        <v>34</v>
      </c>
      <c r="G284" s="32">
        <v>18</v>
      </c>
      <c r="H284" s="32">
        <v>2</v>
      </c>
      <c r="I284" s="32">
        <v>72</v>
      </c>
      <c r="J284" s="32">
        <v>5.5555555555555554</v>
      </c>
    </row>
    <row r="285" spans="1:10" x14ac:dyDescent="0.25">
      <c r="A285" s="99" t="str">
        <f t="shared" si="60"/>
        <v>2009_4_f9_3</v>
      </c>
      <c r="B285" s="32" t="s">
        <v>51</v>
      </c>
      <c r="C285" s="32" t="s">
        <v>6</v>
      </c>
      <c r="D285" s="32">
        <v>0</v>
      </c>
      <c r="E285" s="32">
        <v>2</v>
      </c>
      <c r="F285" s="32">
        <v>36</v>
      </c>
      <c r="G285" s="32">
        <v>37</v>
      </c>
      <c r="H285" s="32">
        <v>1</v>
      </c>
      <c r="I285" s="32">
        <v>76</v>
      </c>
      <c r="J285" s="32">
        <v>48.684210526315788</v>
      </c>
    </row>
    <row r="286" spans="1:10" x14ac:dyDescent="0.25">
      <c r="A286" s="99" t="str">
        <f t="shared" si="60"/>
        <v>2009_4_f9_4</v>
      </c>
      <c r="B286" s="32" t="s">
        <v>51</v>
      </c>
      <c r="C286" s="32" t="s">
        <v>7</v>
      </c>
      <c r="D286" s="32">
        <v>7</v>
      </c>
      <c r="E286" s="32">
        <v>37</v>
      </c>
      <c r="F286" s="32">
        <v>22</v>
      </c>
      <c r="G286" s="32">
        <v>4</v>
      </c>
      <c r="H286" s="32">
        <v>0</v>
      </c>
      <c r="I286" s="32">
        <v>70</v>
      </c>
      <c r="J286" s="32">
        <v>-67.142857142857139</v>
      </c>
    </row>
    <row r="287" spans="1:10" x14ac:dyDescent="0.25">
      <c r="A287" s="99" t="str">
        <f t="shared" si="60"/>
        <v>2009_4_f9_5</v>
      </c>
      <c r="B287" s="32" t="s">
        <v>51</v>
      </c>
      <c r="C287" s="32" t="s">
        <v>444</v>
      </c>
      <c r="D287" s="32">
        <v>1</v>
      </c>
      <c r="E287" s="32">
        <v>3</v>
      </c>
      <c r="F287" s="32">
        <v>24</v>
      </c>
      <c r="G287" s="32">
        <v>30</v>
      </c>
      <c r="H287" s="32">
        <v>7</v>
      </c>
      <c r="I287" s="32">
        <v>65</v>
      </c>
      <c r="J287" s="32">
        <v>60</v>
      </c>
    </row>
    <row r="288" spans="1:10" x14ac:dyDescent="0.25">
      <c r="A288" s="99" t="str">
        <f t="shared" si="60"/>
        <v>2009_4_InEI</v>
      </c>
      <c r="B288" s="32" t="s">
        <v>51</v>
      </c>
      <c r="C288" s="32" t="s">
        <v>107</v>
      </c>
      <c r="D288" s="32">
        <v>0</v>
      </c>
      <c r="E288" s="32">
        <v>34</v>
      </c>
      <c r="F288" s="32">
        <v>72</v>
      </c>
      <c r="G288" s="32">
        <v>35</v>
      </c>
      <c r="H288" s="32">
        <v>3</v>
      </c>
      <c r="I288" s="32">
        <v>72</v>
      </c>
      <c r="J288" s="32">
        <v>4.8611111111111116</v>
      </c>
    </row>
    <row r="289" spans="1:10" x14ac:dyDescent="0.25">
      <c r="A289" s="99" t="str">
        <f t="shared" si="60"/>
        <v>2009_4_InIN</v>
      </c>
      <c r="B289" s="32" t="s">
        <v>51</v>
      </c>
      <c r="C289" s="32" t="s">
        <v>113</v>
      </c>
      <c r="D289" s="32">
        <v>7</v>
      </c>
      <c r="E289" s="32">
        <v>39</v>
      </c>
      <c r="F289" s="32">
        <v>58</v>
      </c>
      <c r="G289" s="32">
        <v>41</v>
      </c>
      <c r="H289" s="32">
        <v>1</v>
      </c>
      <c r="I289" s="32">
        <v>73</v>
      </c>
      <c r="J289" s="32">
        <v>-6.8493150684931505</v>
      </c>
    </row>
    <row r="290" spans="1:10" x14ac:dyDescent="0.25">
      <c r="A290" s="99" t="str">
        <f t="shared" si="60"/>
        <v>2010_4_f4_1</v>
      </c>
      <c r="B290" s="32" t="s">
        <v>53</v>
      </c>
      <c r="C290" s="32" t="s">
        <v>43</v>
      </c>
      <c r="D290" s="32">
        <v>0</v>
      </c>
      <c r="E290" s="32">
        <v>5</v>
      </c>
      <c r="F290" s="32">
        <v>23</v>
      </c>
      <c r="G290" s="32">
        <v>24</v>
      </c>
      <c r="H290" s="32">
        <v>3</v>
      </c>
      <c r="I290" s="32">
        <v>55</v>
      </c>
      <c r="J290" s="32">
        <v>45.454545454545453</v>
      </c>
    </row>
    <row r="291" spans="1:10" x14ac:dyDescent="0.25">
      <c r="A291" s="99" t="str">
        <f t="shared" si="60"/>
        <v>2010_4_f4_2</v>
      </c>
      <c r="B291" s="32" t="s">
        <v>53</v>
      </c>
      <c r="C291" s="32" t="s">
        <v>44</v>
      </c>
      <c r="D291" s="32">
        <v>0</v>
      </c>
      <c r="E291" s="32">
        <v>3</v>
      </c>
      <c r="F291" s="32">
        <v>16</v>
      </c>
      <c r="G291" s="32">
        <v>38</v>
      </c>
      <c r="H291" s="32">
        <v>7</v>
      </c>
      <c r="I291" s="32">
        <v>64</v>
      </c>
      <c r="J291" s="32">
        <v>76.5625</v>
      </c>
    </row>
    <row r="292" spans="1:10" x14ac:dyDescent="0.25">
      <c r="A292" s="99" t="str">
        <f t="shared" si="60"/>
        <v>2010_4_f4_3</v>
      </c>
      <c r="B292" s="32" t="s">
        <v>53</v>
      </c>
      <c r="C292" s="32" t="s">
        <v>100</v>
      </c>
      <c r="D292" s="32">
        <v>0</v>
      </c>
      <c r="E292" s="32">
        <v>3</v>
      </c>
      <c r="F292" s="32">
        <v>9</v>
      </c>
      <c r="G292" s="32">
        <v>41</v>
      </c>
      <c r="H292" s="32">
        <v>24</v>
      </c>
      <c r="I292" s="32">
        <v>77</v>
      </c>
      <c r="J292" s="32">
        <v>111.68831168831169</v>
      </c>
    </row>
    <row r="293" spans="1:10" x14ac:dyDescent="0.25">
      <c r="A293" s="99" t="str">
        <f t="shared" si="60"/>
        <v>2010_4_f4_4</v>
      </c>
      <c r="B293" s="32" t="s">
        <v>53</v>
      </c>
      <c r="C293" s="32" t="s">
        <v>102</v>
      </c>
      <c r="D293" s="32">
        <v>1</v>
      </c>
      <c r="E293" s="32">
        <v>20</v>
      </c>
      <c r="F293" s="32">
        <v>37</v>
      </c>
      <c r="G293" s="32">
        <v>13</v>
      </c>
      <c r="H293" s="32">
        <v>3</v>
      </c>
      <c r="I293" s="32">
        <v>74</v>
      </c>
      <c r="J293" s="32">
        <v>-4.0540540540540544</v>
      </c>
    </row>
    <row r="294" spans="1:10" x14ac:dyDescent="0.25">
      <c r="A294" s="99" t="str">
        <f t="shared" si="60"/>
        <v>2010_4_f4_5</v>
      </c>
      <c r="B294" s="32" t="s">
        <v>53</v>
      </c>
      <c r="C294" s="32" t="s">
        <v>443</v>
      </c>
      <c r="D294" s="32">
        <v>0</v>
      </c>
      <c r="E294" s="32">
        <v>0</v>
      </c>
      <c r="F294" s="32">
        <v>13</v>
      </c>
      <c r="G294" s="32">
        <v>38</v>
      </c>
      <c r="H294" s="32">
        <v>14</v>
      </c>
      <c r="I294" s="32">
        <v>65</v>
      </c>
      <c r="J294" s="32">
        <v>101.53846153846153</v>
      </c>
    </row>
    <row r="295" spans="1:10" x14ac:dyDescent="0.25">
      <c r="A295" s="99" t="str">
        <f t="shared" si="60"/>
        <v>2010_4_f9_1</v>
      </c>
      <c r="B295" s="32" t="s">
        <v>53</v>
      </c>
      <c r="C295" s="32" t="s">
        <v>4</v>
      </c>
      <c r="D295" s="32">
        <v>0</v>
      </c>
      <c r="E295" s="32">
        <v>5</v>
      </c>
      <c r="F295" s="32">
        <v>29</v>
      </c>
      <c r="G295" s="32">
        <v>25</v>
      </c>
      <c r="H295" s="32">
        <v>0</v>
      </c>
      <c r="I295" s="32">
        <v>59</v>
      </c>
      <c r="J295" s="32">
        <v>33.898305084745758</v>
      </c>
    </row>
    <row r="296" spans="1:10" x14ac:dyDescent="0.25">
      <c r="A296" s="99" t="str">
        <f t="shared" si="60"/>
        <v>2010_4_f9_2</v>
      </c>
      <c r="B296" s="32" t="s">
        <v>53</v>
      </c>
      <c r="C296" s="32" t="s">
        <v>5</v>
      </c>
      <c r="D296" s="32">
        <v>0</v>
      </c>
      <c r="E296" s="32">
        <v>3</v>
      </c>
      <c r="F296" s="32">
        <v>28</v>
      </c>
      <c r="G296" s="32">
        <v>30</v>
      </c>
      <c r="H296" s="32">
        <v>3</v>
      </c>
      <c r="I296" s="32">
        <v>64</v>
      </c>
      <c r="J296" s="32">
        <v>51.5625</v>
      </c>
    </row>
    <row r="297" spans="1:10" x14ac:dyDescent="0.25">
      <c r="A297" s="99" t="str">
        <f t="shared" si="60"/>
        <v>2010_4_f9_3</v>
      </c>
      <c r="B297" s="32" t="s">
        <v>53</v>
      </c>
      <c r="C297" s="32" t="s">
        <v>6</v>
      </c>
      <c r="D297" s="32">
        <v>0</v>
      </c>
      <c r="E297" s="32">
        <v>1</v>
      </c>
      <c r="F297" s="32">
        <v>22</v>
      </c>
      <c r="G297" s="32">
        <v>42</v>
      </c>
      <c r="H297" s="32">
        <v>9</v>
      </c>
      <c r="I297" s="32">
        <v>74</v>
      </c>
      <c r="J297" s="32">
        <v>79.729729729729726</v>
      </c>
    </row>
    <row r="298" spans="1:10" x14ac:dyDescent="0.25">
      <c r="A298" s="99" t="str">
        <f t="shared" si="60"/>
        <v>2010_4_f9_4</v>
      </c>
      <c r="B298" s="32" t="s">
        <v>53</v>
      </c>
      <c r="C298" s="32" t="s">
        <v>7</v>
      </c>
      <c r="D298" s="32">
        <v>2</v>
      </c>
      <c r="E298" s="32">
        <v>26</v>
      </c>
      <c r="F298" s="32">
        <v>33</v>
      </c>
      <c r="G298" s="32">
        <v>11</v>
      </c>
      <c r="H298" s="32">
        <v>0</v>
      </c>
      <c r="I298" s="32">
        <v>72</v>
      </c>
      <c r="J298" s="32">
        <v>-26.388888888888889</v>
      </c>
    </row>
    <row r="299" spans="1:10" x14ac:dyDescent="0.25">
      <c r="A299" s="99" t="str">
        <f t="shared" si="60"/>
        <v>2010_4_InEI</v>
      </c>
      <c r="B299" s="32" t="s">
        <v>53</v>
      </c>
      <c r="C299" s="32" t="s">
        <v>107</v>
      </c>
      <c r="D299" s="32">
        <v>0</v>
      </c>
      <c r="E299" s="32">
        <v>8</v>
      </c>
      <c r="F299" s="32">
        <v>57</v>
      </c>
      <c r="G299" s="32">
        <v>55</v>
      </c>
      <c r="H299" s="32">
        <v>3</v>
      </c>
      <c r="I299" s="32">
        <v>61.5</v>
      </c>
      <c r="J299" s="32">
        <v>43.089430894308947</v>
      </c>
    </row>
    <row r="300" spans="1:10" x14ac:dyDescent="0.25">
      <c r="A300" s="99" t="str">
        <f t="shared" si="60"/>
        <v>2010_4_InIN</v>
      </c>
      <c r="B300" s="32" t="s">
        <v>53</v>
      </c>
      <c r="C300" s="32" t="s">
        <v>113</v>
      </c>
      <c r="D300" s="32">
        <v>2</v>
      </c>
      <c r="E300" s="32">
        <v>27</v>
      </c>
      <c r="F300" s="32">
        <v>55</v>
      </c>
      <c r="G300" s="32">
        <v>53</v>
      </c>
      <c r="H300" s="32">
        <v>9</v>
      </c>
      <c r="I300" s="32">
        <v>75</v>
      </c>
      <c r="J300" s="32">
        <v>27.397260273972602</v>
      </c>
    </row>
    <row r="301" spans="1:10" x14ac:dyDescent="0.25">
      <c r="A301" s="99" t="str">
        <f t="shared" si="60"/>
        <v>2011_4_f4_1</v>
      </c>
      <c r="B301" s="32" t="s">
        <v>55</v>
      </c>
      <c r="C301" s="32" t="s">
        <v>43</v>
      </c>
      <c r="D301" s="32">
        <v>0</v>
      </c>
      <c r="E301" s="32">
        <v>2</v>
      </c>
      <c r="F301" s="32">
        <v>27</v>
      </c>
      <c r="G301" s="32">
        <v>70</v>
      </c>
      <c r="H301" s="32">
        <v>16</v>
      </c>
      <c r="I301" s="32">
        <v>115</v>
      </c>
      <c r="J301" s="32">
        <v>86.956521739130437</v>
      </c>
    </row>
    <row r="302" spans="1:10" x14ac:dyDescent="0.25">
      <c r="A302" s="99" t="str">
        <f t="shared" si="60"/>
        <v>2011_4_f4_2</v>
      </c>
      <c r="B302" s="32" t="s">
        <v>55</v>
      </c>
      <c r="C302" s="32" t="s">
        <v>44</v>
      </c>
      <c r="D302" s="32">
        <v>0</v>
      </c>
      <c r="E302" s="32">
        <v>3</v>
      </c>
      <c r="F302" s="32">
        <v>18</v>
      </c>
      <c r="G302" s="32">
        <v>86</v>
      </c>
      <c r="H302" s="32">
        <v>18</v>
      </c>
      <c r="I302" s="32">
        <v>125</v>
      </c>
      <c r="J302" s="32">
        <v>95.199999999999989</v>
      </c>
    </row>
    <row r="303" spans="1:10" x14ac:dyDescent="0.25">
      <c r="A303" s="99" t="str">
        <f t="shared" si="60"/>
        <v>2011_4_f4_3</v>
      </c>
      <c r="B303" s="32" t="s">
        <v>55</v>
      </c>
      <c r="C303" s="32" t="s">
        <v>100</v>
      </c>
      <c r="D303" s="32">
        <v>0</v>
      </c>
      <c r="E303" s="32">
        <v>1</v>
      </c>
      <c r="F303" s="32">
        <v>18</v>
      </c>
      <c r="G303" s="32">
        <v>64</v>
      </c>
      <c r="H303" s="32">
        <v>61</v>
      </c>
      <c r="I303" s="32">
        <v>144</v>
      </c>
      <c r="J303" s="32">
        <v>128.47222222222223</v>
      </c>
    </row>
    <row r="304" spans="1:10" x14ac:dyDescent="0.25">
      <c r="A304" s="99" t="str">
        <f t="shared" si="60"/>
        <v>2011_4_f4_4</v>
      </c>
      <c r="B304" s="32" t="s">
        <v>55</v>
      </c>
      <c r="C304" s="32" t="s">
        <v>102</v>
      </c>
      <c r="D304" s="32">
        <v>0</v>
      </c>
      <c r="E304" s="32">
        <v>25</v>
      </c>
      <c r="F304" s="32">
        <v>74</v>
      </c>
      <c r="G304" s="32">
        <v>39</v>
      </c>
      <c r="H304" s="32">
        <v>5</v>
      </c>
      <c r="I304" s="32">
        <v>143</v>
      </c>
      <c r="J304" s="32">
        <v>16.783216783216783</v>
      </c>
    </row>
    <row r="305" spans="1:10" x14ac:dyDescent="0.25">
      <c r="A305" s="99" t="str">
        <f t="shared" si="60"/>
        <v>2011_4_f4_5</v>
      </c>
      <c r="B305" s="32" t="s">
        <v>55</v>
      </c>
      <c r="C305" s="32" t="s">
        <v>443</v>
      </c>
      <c r="D305" s="32">
        <v>0</v>
      </c>
      <c r="E305" s="32">
        <v>1</v>
      </c>
      <c r="F305" s="32">
        <v>16</v>
      </c>
      <c r="G305" s="32">
        <v>70</v>
      </c>
      <c r="H305" s="32">
        <v>41</v>
      </c>
      <c r="I305" s="32">
        <v>128</v>
      </c>
      <c r="J305" s="32">
        <v>117.96875</v>
      </c>
    </row>
    <row r="306" spans="1:10" x14ac:dyDescent="0.25">
      <c r="A306" s="99" t="str">
        <f t="shared" si="60"/>
        <v>2011_4_f9_1</v>
      </c>
      <c r="B306" s="32" t="s">
        <v>55</v>
      </c>
      <c r="C306" s="32" t="s">
        <v>4</v>
      </c>
      <c r="D306" s="32">
        <v>1</v>
      </c>
      <c r="E306" s="32">
        <v>9</v>
      </c>
      <c r="F306" s="32">
        <v>41</v>
      </c>
      <c r="G306" s="32">
        <v>61</v>
      </c>
      <c r="H306" s="32">
        <v>5</v>
      </c>
      <c r="I306" s="32">
        <v>117</v>
      </c>
      <c r="J306" s="32">
        <v>51.282051282051277</v>
      </c>
    </row>
    <row r="307" spans="1:10" x14ac:dyDescent="0.25">
      <c r="A307" s="99" t="str">
        <f t="shared" si="60"/>
        <v>2011_4_f9_2</v>
      </c>
      <c r="B307" s="32" t="s">
        <v>55</v>
      </c>
      <c r="C307" s="32" t="s">
        <v>5</v>
      </c>
      <c r="D307" s="32">
        <v>0</v>
      </c>
      <c r="E307" s="32">
        <v>9</v>
      </c>
      <c r="F307" s="32">
        <v>39</v>
      </c>
      <c r="G307" s="32">
        <v>64</v>
      </c>
      <c r="H307" s="32">
        <v>12</v>
      </c>
      <c r="I307" s="32">
        <v>124</v>
      </c>
      <c r="J307" s="32">
        <v>63.70967741935484</v>
      </c>
    </row>
    <row r="308" spans="1:10" x14ac:dyDescent="0.25">
      <c r="A308" s="99" t="str">
        <f t="shared" si="60"/>
        <v>2011_4_f9_3</v>
      </c>
      <c r="B308" s="32" t="s">
        <v>55</v>
      </c>
      <c r="C308" s="32" t="s">
        <v>6</v>
      </c>
      <c r="D308" s="32">
        <v>0</v>
      </c>
      <c r="E308" s="32">
        <v>1</v>
      </c>
      <c r="F308" s="32">
        <v>32</v>
      </c>
      <c r="G308" s="32">
        <v>78</v>
      </c>
      <c r="H308" s="32">
        <v>31</v>
      </c>
      <c r="I308" s="32">
        <v>142</v>
      </c>
      <c r="J308" s="32">
        <v>97.887323943661968</v>
      </c>
    </row>
    <row r="309" spans="1:10" x14ac:dyDescent="0.25">
      <c r="A309" s="99" t="str">
        <f t="shared" si="60"/>
        <v>2011_4_f9_4</v>
      </c>
      <c r="B309" s="32" t="s">
        <v>55</v>
      </c>
      <c r="C309" s="32" t="s">
        <v>7</v>
      </c>
      <c r="D309" s="32">
        <v>1</v>
      </c>
      <c r="E309" s="32">
        <v>43</v>
      </c>
      <c r="F309" s="32">
        <v>72</v>
      </c>
      <c r="G309" s="32">
        <v>23</v>
      </c>
      <c r="H309" s="32">
        <v>1</v>
      </c>
      <c r="I309" s="32">
        <v>140</v>
      </c>
      <c r="J309" s="32">
        <v>-14.285714285714285</v>
      </c>
    </row>
    <row r="310" spans="1:10" x14ac:dyDescent="0.25">
      <c r="A310" s="99" t="str">
        <f t="shared" si="60"/>
        <v>2011_4_InEI</v>
      </c>
      <c r="B310" s="32" t="s">
        <v>55</v>
      </c>
      <c r="C310" s="32" t="s">
        <v>107</v>
      </c>
      <c r="D310" s="32">
        <v>1</v>
      </c>
      <c r="E310" s="32">
        <v>18</v>
      </c>
      <c r="F310" s="32">
        <v>80</v>
      </c>
      <c r="G310" s="32">
        <v>125</v>
      </c>
      <c r="H310" s="32">
        <v>17</v>
      </c>
      <c r="I310" s="32">
        <v>120.5</v>
      </c>
      <c r="J310" s="32">
        <v>57.676348547717836</v>
      </c>
    </row>
    <row r="311" spans="1:10" x14ac:dyDescent="0.25">
      <c r="A311" s="99" t="str">
        <f t="shared" si="60"/>
        <v>2011_4_InIN</v>
      </c>
      <c r="B311" s="32" t="s">
        <v>55</v>
      </c>
      <c r="C311" s="32" t="s">
        <v>113</v>
      </c>
      <c r="D311" s="32">
        <v>1</v>
      </c>
      <c r="E311" s="32">
        <v>44</v>
      </c>
      <c r="F311" s="32">
        <v>104</v>
      </c>
      <c r="G311" s="32">
        <v>101</v>
      </c>
      <c r="H311" s="32">
        <v>32</v>
      </c>
      <c r="I311" s="32">
        <v>141</v>
      </c>
      <c r="J311" s="32">
        <v>42.198581560283685</v>
      </c>
    </row>
    <row r="312" spans="1:10" x14ac:dyDescent="0.25">
      <c r="A312" s="99" t="str">
        <f t="shared" si="60"/>
        <v>2012_4_f4_1</v>
      </c>
      <c r="B312" s="32" t="s">
        <v>57</v>
      </c>
      <c r="C312" s="32" t="s">
        <v>43</v>
      </c>
      <c r="D312" s="32">
        <v>2</v>
      </c>
      <c r="E312" s="32">
        <v>10</v>
      </c>
      <c r="F312" s="32">
        <v>40</v>
      </c>
      <c r="G312" s="32">
        <v>84</v>
      </c>
      <c r="H312" s="32">
        <v>9</v>
      </c>
      <c r="I312" s="32">
        <v>145</v>
      </c>
      <c r="J312" s="32">
        <v>60.689655172413794</v>
      </c>
    </row>
    <row r="313" spans="1:10" x14ac:dyDescent="0.25">
      <c r="A313" s="99" t="str">
        <f t="shared" si="60"/>
        <v>2012_4_f4_2</v>
      </c>
      <c r="B313" s="32" t="s">
        <v>57</v>
      </c>
      <c r="C313" s="32" t="s">
        <v>44</v>
      </c>
      <c r="D313" s="32">
        <v>1</v>
      </c>
      <c r="E313" s="32">
        <v>7</v>
      </c>
      <c r="F313" s="32">
        <v>38</v>
      </c>
      <c r="G313" s="32">
        <v>84</v>
      </c>
      <c r="H313" s="32">
        <v>24</v>
      </c>
      <c r="I313" s="32">
        <v>154</v>
      </c>
      <c r="J313" s="32">
        <v>79.870129870129873</v>
      </c>
    </row>
    <row r="314" spans="1:10" x14ac:dyDescent="0.25">
      <c r="A314" s="99" t="str">
        <f t="shared" si="60"/>
        <v>2012_4_f4_3</v>
      </c>
      <c r="B314" s="32" t="s">
        <v>57</v>
      </c>
      <c r="C314" s="32" t="s">
        <v>100</v>
      </c>
      <c r="D314" s="32">
        <v>0</v>
      </c>
      <c r="E314" s="32">
        <v>4</v>
      </c>
      <c r="F314" s="32">
        <v>28</v>
      </c>
      <c r="G314" s="32">
        <v>87</v>
      </c>
      <c r="H314" s="32">
        <v>53</v>
      </c>
      <c r="I314" s="32">
        <v>172</v>
      </c>
      <c r="J314" s="32">
        <v>109.88372093023256</v>
      </c>
    </row>
    <row r="315" spans="1:10" x14ac:dyDescent="0.25">
      <c r="A315" s="99" t="str">
        <f t="shared" si="60"/>
        <v>2012_4_f4_4</v>
      </c>
      <c r="B315" s="32" t="s">
        <v>57</v>
      </c>
      <c r="C315" s="32" t="s">
        <v>102</v>
      </c>
      <c r="D315" s="32">
        <v>2</v>
      </c>
      <c r="E315" s="32">
        <v>43</v>
      </c>
      <c r="F315" s="32">
        <v>88</v>
      </c>
      <c r="G315" s="32">
        <v>18</v>
      </c>
      <c r="H315" s="32">
        <v>2</v>
      </c>
      <c r="I315" s="32">
        <v>153</v>
      </c>
      <c r="J315" s="32">
        <v>-16.33986928104575</v>
      </c>
    </row>
    <row r="316" spans="1:10" x14ac:dyDescent="0.25">
      <c r="A316" s="99" t="str">
        <f t="shared" si="60"/>
        <v>2012_4_f4_5</v>
      </c>
      <c r="B316" s="32" t="s">
        <v>57</v>
      </c>
      <c r="C316" s="32" t="s">
        <v>443</v>
      </c>
      <c r="D316" s="32">
        <v>1</v>
      </c>
      <c r="E316" s="32">
        <v>0</v>
      </c>
      <c r="F316" s="32">
        <v>44</v>
      </c>
      <c r="G316" s="32">
        <v>70</v>
      </c>
      <c r="H316" s="32">
        <v>38</v>
      </c>
      <c r="I316" s="32">
        <v>153</v>
      </c>
      <c r="J316" s="32">
        <v>94.117647058823522</v>
      </c>
    </row>
    <row r="317" spans="1:10" x14ac:dyDescent="0.25">
      <c r="A317" s="99" t="str">
        <f t="shared" si="60"/>
        <v>2012_4_f9_1</v>
      </c>
      <c r="B317" s="32" t="s">
        <v>57</v>
      </c>
      <c r="C317" s="32" t="s">
        <v>4</v>
      </c>
      <c r="D317" s="32">
        <v>0</v>
      </c>
      <c r="E317" s="32">
        <v>12</v>
      </c>
      <c r="F317" s="32">
        <v>70</v>
      </c>
      <c r="G317" s="32">
        <v>60</v>
      </c>
      <c r="H317" s="32">
        <v>4</v>
      </c>
      <c r="I317" s="32">
        <v>146</v>
      </c>
      <c r="J317" s="32">
        <v>38.356164383561641</v>
      </c>
    </row>
    <row r="318" spans="1:10" x14ac:dyDescent="0.25">
      <c r="A318" s="99" t="str">
        <f t="shared" si="60"/>
        <v>2012_4_f9_2</v>
      </c>
      <c r="B318" s="32" t="s">
        <v>57</v>
      </c>
      <c r="C318" s="32" t="s">
        <v>5</v>
      </c>
      <c r="D318" s="32">
        <v>0</v>
      </c>
      <c r="E318" s="32">
        <v>16</v>
      </c>
      <c r="F318" s="32">
        <v>61</v>
      </c>
      <c r="G318" s="32">
        <v>62</v>
      </c>
      <c r="H318" s="32">
        <v>15</v>
      </c>
      <c r="I318" s="32">
        <v>154</v>
      </c>
      <c r="J318" s="32">
        <v>49.350649350649348</v>
      </c>
    </row>
    <row r="319" spans="1:10" x14ac:dyDescent="0.25">
      <c r="A319" s="99" t="str">
        <f t="shared" si="60"/>
        <v>2012_4_f9_3</v>
      </c>
      <c r="B319" s="32" t="s">
        <v>57</v>
      </c>
      <c r="C319" s="32" t="s">
        <v>6</v>
      </c>
      <c r="D319" s="32">
        <v>0</v>
      </c>
      <c r="E319" s="32">
        <v>6</v>
      </c>
      <c r="F319" s="32">
        <v>62</v>
      </c>
      <c r="G319" s="32">
        <v>80</v>
      </c>
      <c r="H319" s="32">
        <v>22</v>
      </c>
      <c r="I319" s="32">
        <v>170</v>
      </c>
      <c r="J319" s="32">
        <v>69.411764705882348</v>
      </c>
    </row>
    <row r="320" spans="1:10" x14ac:dyDescent="0.25">
      <c r="A320" s="99" t="str">
        <f t="shared" si="60"/>
        <v>2012_4_f9_4</v>
      </c>
      <c r="B320" s="32" t="s">
        <v>57</v>
      </c>
      <c r="C320" s="32" t="s">
        <v>7</v>
      </c>
      <c r="D320" s="32">
        <v>6</v>
      </c>
      <c r="E320" s="32">
        <v>70</v>
      </c>
      <c r="F320" s="32">
        <v>68</v>
      </c>
      <c r="G320" s="32">
        <v>7</v>
      </c>
      <c r="H320" s="32">
        <v>2</v>
      </c>
      <c r="I320" s="32">
        <v>153</v>
      </c>
      <c r="J320" s="32">
        <v>-46.405228758169933</v>
      </c>
    </row>
    <row r="321" spans="1:10" x14ac:dyDescent="0.25">
      <c r="A321" s="99" t="str">
        <f t="shared" si="60"/>
        <v>2012_4_InEI</v>
      </c>
      <c r="B321" s="32" t="s">
        <v>57</v>
      </c>
      <c r="C321" s="32" t="s">
        <v>107</v>
      </c>
      <c r="D321" s="32">
        <v>0</v>
      </c>
      <c r="E321" s="32">
        <v>28</v>
      </c>
      <c r="F321" s="32">
        <v>131</v>
      </c>
      <c r="G321" s="32">
        <v>122</v>
      </c>
      <c r="H321" s="32">
        <v>19</v>
      </c>
      <c r="I321" s="32">
        <v>150.5</v>
      </c>
      <c r="J321" s="32">
        <v>44</v>
      </c>
    </row>
    <row r="322" spans="1:10" x14ac:dyDescent="0.25">
      <c r="A322" s="99" t="str">
        <f t="shared" si="60"/>
        <v>2012_4_InIN</v>
      </c>
      <c r="B322" s="32" t="s">
        <v>57</v>
      </c>
      <c r="C322" s="32" t="s">
        <v>113</v>
      </c>
      <c r="D322" s="32">
        <v>6</v>
      </c>
      <c r="E322" s="32">
        <v>76</v>
      </c>
      <c r="F322" s="32">
        <v>130</v>
      </c>
      <c r="G322" s="32">
        <v>87</v>
      </c>
      <c r="H322" s="32">
        <v>24</v>
      </c>
      <c r="I322" s="32">
        <v>165</v>
      </c>
      <c r="J322" s="32">
        <v>14.551083591331269</v>
      </c>
    </row>
    <row r="323" spans="1:10" x14ac:dyDescent="0.25">
      <c r="A323" s="99" t="str">
        <f t="shared" ref="A323:A386" si="61">CONCATENATE(B323,"_",C323)</f>
        <v>2013_4_f4_1</v>
      </c>
      <c r="B323" s="32" t="s">
        <v>59</v>
      </c>
      <c r="C323" s="32" t="s">
        <v>43</v>
      </c>
      <c r="D323" s="32">
        <v>0</v>
      </c>
      <c r="E323" s="32">
        <v>7</v>
      </c>
      <c r="F323" s="32">
        <v>39</v>
      </c>
      <c r="G323" s="32">
        <v>48</v>
      </c>
      <c r="H323" s="32">
        <v>2</v>
      </c>
      <c r="I323" s="32">
        <v>96</v>
      </c>
      <c r="J323" s="32">
        <v>46.875</v>
      </c>
    </row>
    <row r="324" spans="1:10" x14ac:dyDescent="0.25">
      <c r="A324" s="99" t="str">
        <f t="shared" si="61"/>
        <v>2013_4_f4_2</v>
      </c>
      <c r="B324" s="32" t="s">
        <v>59</v>
      </c>
      <c r="C324" s="32" t="s">
        <v>44</v>
      </c>
      <c r="D324" s="32">
        <v>2</v>
      </c>
      <c r="E324" s="32">
        <v>6</v>
      </c>
      <c r="F324" s="32">
        <v>33</v>
      </c>
      <c r="G324" s="32">
        <v>51</v>
      </c>
      <c r="H324" s="32">
        <v>7</v>
      </c>
      <c r="I324" s="32">
        <v>99</v>
      </c>
      <c r="J324" s="32">
        <v>55.555555555555557</v>
      </c>
    </row>
    <row r="325" spans="1:10" x14ac:dyDescent="0.25">
      <c r="A325" s="99" t="str">
        <f t="shared" si="61"/>
        <v>2013_4_f4_3</v>
      </c>
      <c r="B325" s="32" t="s">
        <v>59</v>
      </c>
      <c r="C325" s="32" t="s">
        <v>100</v>
      </c>
      <c r="D325" s="32">
        <v>1</v>
      </c>
      <c r="E325" s="32">
        <v>3</v>
      </c>
      <c r="F325" s="32">
        <v>31</v>
      </c>
      <c r="G325" s="32">
        <v>58</v>
      </c>
      <c r="H325" s="32">
        <v>19</v>
      </c>
      <c r="I325" s="32">
        <v>112</v>
      </c>
      <c r="J325" s="32">
        <v>81.25</v>
      </c>
    </row>
    <row r="326" spans="1:10" x14ac:dyDescent="0.25">
      <c r="A326" s="99" t="str">
        <f t="shared" si="61"/>
        <v>2013_4_f4_4</v>
      </c>
      <c r="B326" s="32" t="s">
        <v>59</v>
      </c>
      <c r="C326" s="32" t="s">
        <v>102</v>
      </c>
      <c r="D326" s="32">
        <v>5</v>
      </c>
      <c r="E326" s="32">
        <v>48</v>
      </c>
      <c r="F326" s="32">
        <v>43</v>
      </c>
      <c r="G326" s="32">
        <v>8</v>
      </c>
      <c r="H326" s="32">
        <v>1</v>
      </c>
      <c r="I326" s="32">
        <v>105</v>
      </c>
      <c r="J326" s="32">
        <v>-45.714285714285715</v>
      </c>
    </row>
    <row r="327" spans="1:10" x14ac:dyDescent="0.25">
      <c r="A327" s="99" t="str">
        <f t="shared" si="61"/>
        <v>2013_4_f4_5</v>
      </c>
      <c r="B327" s="32" t="s">
        <v>59</v>
      </c>
      <c r="C327" s="32" t="s">
        <v>443</v>
      </c>
      <c r="D327" s="32">
        <v>1</v>
      </c>
      <c r="E327" s="32">
        <v>5</v>
      </c>
      <c r="F327" s="32">
        <v>32</v>
      </c>
      <c r="G327" s="32">
        <v>42</v>
      </c>
      <c r="H327" s="32">
        <v>17</v>
      </c>
      <c r="I327" s="32">
        <v>97</v>
      </c>
      <c r="J327" s="32">
        <v>71.134020618556704</v>
      </c>
    </row>
    <row r="328" spans="1:10" x14ac:dyDescent="0.25">
      <c r="A328" s="99" t="str">
        <f t="shared" si="61"/>
        <v>2013_4_f9_1</v>
      </c>
      <c r="B328" s="32" t="s">
        <v>59</v>
      </c>
      <c r="C328" s="32" t="s">
        <v>4</v>
      </c>
      <c r="D328" s="32">
        <v>1</v>
      </c>
      <c r="E328" s="32">
        <v>10</v>
      </c>
      <c r="F328" s="32">
        <v>51</v>
      </c>
      <c r="G328" s="32">
        <v>31</v>
      </c>
      <c r="H328" s="32">
        <v>1</v>
      </c>
      <c r="I328" s="32">
        <v>94</v>
      </c>
      <c r="J328" s="32">
        <v>22.340425531914892</v>
      </c>
    </row>
    <row r="329" spans="1:10" x14ac:dyDescent="0.25">
      <c r="A329" s="99" t="str">
        <f t="shared" si="61"/>
        <v>2013_4_f9_2</v>
      </c>
      <c r="B329" s="32" t="s">
        <v>59</v>
      </c>
      <c r="C329" s="32" t="s">
        <v>5</v>
      </c>
      <c r="D329" s="32">
        <v>0</v>
      </c>
      <c r="E329" s="32">
        <v>22</v>
      </c>
      <c r="F329" s="32">
        <v>41</v>
      </c>
      <c r="G329" s="32">
        <v>34</v>
      </c>
      <c r="H329" s="32">
        <v>2</v>
      </c>
      <c r="I329" s="32">
        <v>99</v>
      </c>
      <c r="J329" s="32">
        <v>16.161616161616163</v>
      </c>
    </row>
    <row r="330" spans="1:10" x14ac:dyDescent="0.25">
      <c r="A330" s="99" t="str">
        <f t="shared" si="61"/>
        <v>2013_4_f9_3</v>
      </c>
      <c r="B330" s="32" t="s">
        <v>59</v>
      </c>
      <c r="C330" s="32" t="s">
        <v>6</v>
      </c>
      <c r="D330" s="32">
        <v>0</v>
      </c>
      <c r="E330" s="32">
        <v>6</v>
      </c>
      <c r="F330" s="32">
        <v>59</v>
      </c>
      <c r="G330" s="32">
        <v>43</v>
      </c>
      <c r="H330" s="32">
        <v>4</v>
      </c>
      <c r="I330" s="32">
        <v>112</v>
      </c>
      <c r="J330" s="32">
        <v>40.178571428571431</v>
      </c>
    </row>
    <row r="331" spans="1:10" x14ac:dyDescent="0.25">
      <c r="A331" s="99" t="str">
        <f t="shared" si="61"/>
        <v>2013_4_f9_4</v>
      </c>
      <c r="B331" s="32" t="s">
        <v>59</v>
      </c>
      <c r="C331" s="32" t="s">
        <v>7</v>
      </c>
      <c r="D331" s="32">
        <v>8</v>
      </c>
      <c r="E331" s="32">
        <v>57</v>
      </c>
      <c r="F331" s="32">
        <v>30</v>
      </c>
      <c r="G331" s="32">
        <v>1</v>
      </c>
      <c r="H331" s="32">
        <v>0</v>
      </c>
      <c r="I331" s="32">
        <v>96</v>
      </c>
      <c r="J331" s="32">
        <v>-75</v>
      </c>
    </row>
    <row r="332" spans="1:10" x14ac:dyDescent="0.25">
      <c r="A332" s="99" t="str">
        <f t="shared" si="61"/>
        <v>2013_4_InEI</v>
      </c>
      <c r="B332" s="32" t="s">
        <v>59</v>
      </c>
      <c r="C332" s="32" t="s">
        <v>107</v>
      </c>
      <c r="D332" s="32">
        <v>1</v>
      </c>
      <c r="E332" s="32">
        <v>32</v>
      </c>
      <c r="F332" s="32">
        <v>92</v>
      </c>
      <c r="G332" s="32">
        <v>65</v>
      </c>
      <c r="H332" s="32">
        <v>3</v>
      </c>
      <c r="I332" s="32">
        <v>97</v>
      </c>
      <c r="J332" s="32">
        <v>19.170984455958546</v>
      </c>
    </row>
    <row r="333" spans="1:10" x14ac:dyDescent="0.25">
      <c r="A333" s="99" t="str">
        <f t="shared" si="61"/>
        <v>2013_4_InIN</v>
      </c>
      <c r="B333" s="32" t="s">
        <v>59</v>
      </c>
      <c r="C333" s="32" t="s">
        <v>113</v>
      </c>
      <c r="D333" s="32">
        <v>8</v>
      </c>
      <c r="E333" s="32">
        <v>63</v>
      </c>
      <c r="F333" s="32">
        <v>89</v>
      </c>
      <c r="G333" s="32">
        <v>44</v>
      </c>
      <c r="H333" s="32">
        <v>4</v>
      </c>
      <c r="I333" s="32">
        <v>108</v>
      </c>
      <c r="J333" s="32">
        <v>-12.980769230769232</v>
      </c>
    </row>
    <row r="334" spans="1:10" x14ac:dyDescent="0.25">
      <c r="A334" s="99" t="str">
        <f t="shared" si="61"/>
        <v>2014_4_f4_1</v>
      </c>
      <c r="B334" s="32" t="s">
        <v>71</v>
      </c>
      <c r="C334" s="32" t="s">
        <v>43</v>
      </c>
      <c r="D334" s="32">
        <v>2</v>
      </c>
      <c r="E334" s="32">
        <v>26</v>
      </c>
      <c r="F334" s="32">
        <v>43</v>
      </c>
      <c r="G334" s="32">
        <v>34</v>
      </c>
      <c r="H334" s="32">
        <v>4</v>
      </c>
      <c r="I334" s="32">
        <v>109</v>
      </c>
      <c r="J334" s="32">
        <v>11.009174311926607</v>
      </c>
    </row>
    <row r="335" spans="1:10" x14ac:dyDescent="0.25">
      <c r="A335" s="99" t="str">
        <f t="shared" si="61"/>
        <v>2014_4_f4_2</v>
      </c>
      <c r="B335" s="32" t="s">
        <v>71</v>
      </c>
      <c r="C335" s="32" t="s">
        <v>44</v>
      </c>
      <c r="D335" s="32">
        <v>2</v>
      </c>
      <c r="E335" s="32">
        <v>36</v>
      </c>
      <c r="F335" s="32">
        <v>32</v>
      </c>
      <c r="G335" s="32">
        <v>41</v>
      </c>
      <c r="H335" s="32">
        <v>2</v>
      </c>
      <c r="I335" s="32">
        <v>113</v>
      </c>
      <c r="J335" s="32">
        <v>4.4247787610619467</v>
      </c>
    </row>
    <row r="336" spans="1:10" x14ac:dyDescent="0.25">
      <c r="A336" s="99" t="str">
        <f t="shared" si="61"/>
        <v>2014_4_f4_3</v>
      </c>
      <c r="B336" s="32" t="s">
        <v>71</v>
      </c>
      <c r="C336" s="32" t="s">
        <v>100</v>
      </c>
      <c r="D336" s="32">
        <v>1</v>
      </c>
      <c r="E336" s="32">
        <v>4</v>
      </c>
      <c r="F336" s="32">
        <v>45</v>
      </c>
      <c r="G336" s="32">
        <v>63</v>
      </c>
      <c r="H336" s="32">
        <v>17</v>
      </c>
      <c r="I336" s="32">
        <v>130</v>
      </c>
      <c r="J336" s="32">
        <v>70</v>
      </c>
    </row>
    <row r="337" spans="1:10" x14ac:dyDescent="0.25">
      <c r="A337" s="99" t="str">
        <f t="shared" si="61"/>
        <v>2014_4_f4_4</v>
      </c>
      <c r="B337" s="32" t="s">
        <v>71</v>
      </c>
      <c r="C337" s="32" t="s">
        <v>102</v>
      </c>
      <c r="D337" s="32">
        <v>14</v>
      </c>
      <c r="E337" s="32">
        <v>52</v>
      </c>
      <c r="F337" s="32">
        <v>42</v>
      </c>
      <c r="G337" s="32">
        <v>11</v>
      </c>
      <c r="H337" s="32">
        <v>1</v>
      </c>
      <c r="I337" s="32">
        <v>120</v>
      </c>
      <c r="J337" s="32">
        <v>-55.833333333333336</v>
      </c>
    </row>
    <row r="338" spans="1:10" x14ac:dyDescent="0.25">
      <c r="A338" s="99" t="str">
        <f t="shared" si="61"/>
        <v>2014_4_f4_5</v>
      </c>
      <c r="B338" s="32" t="s">
        <v>71</v>
      </c>
      <c r="C338" s="32" t="s">
        <v>443</v>
      </c>
      <c r="D338" s="32">
        <v>2</v>
      </c>
      <c r="E338" s="32">
        <v>7</v>
      </c>
      <c r="F338" s="32">
        <v>42</v>
      </c>
      <c r="G338" s="32">
        <v>49</v>
      </c>
      <c r="H338" s="32">
        <v>14</v>
      </c>
      <c r="I338" s="32">
        <v>114</v>
      </c>
      <c r="J338" s="32">
        <v>57.894736842105267</v>
      </c>
    </row>
    <row r="339" spans="1:10" x14ac:dyDescent="0.25">
      <c r="A339" s="99" t="str">
        <f t="shared" si="61"/>
        <v>2014_4_f9_1</v>
      </c>
      <c r="B339" s="32" t="s">
        <v>71</v>
      </c>
      <c r="C339" s="32" t="s">
        <v>4</v>
      </c>
      <c r="D339" s="32">
        <v>4</v>
      </c>
      <c r="E339" s="32">
        <v>33</v>
      </c>
      <c r="F339" s="32">
        <v>57</v>
      </c>
      <c r="G339" s="32">
        <v>18</v>
      </c>
      <c r="H339" s="32">
        <v>0</v>
      </c>
      <c r="I339" s="32">
        <v>112</v>
      </c>
      <c r="J339" s="32">
        <v>-20.535714285714285</v>
      </c>
    </row>
    <row r="340" spans="1:10" x14ac:dyDescent="0.25">
      <c r="A340" s="99" t="str">
        <f t="shared" si="61"/>
        <v>2014_4_f9_2</v>
      </c>
      <c r="B340" s="32" t="s">
        <v>71</v>
      </c>
      <c r="C340" s="32" t="s">
        <v>5</v>
      </c>
      <c r="D340" s="32">
        <v>4</v>
      </c>
      <c r="E340" s="32">
        <v>52</v>
      </c>
      <c r="F340" s="32">
        <v>43</v>
      </c>
      <c r="G340" s="32">
        <v>21</v>
      </c>
      <c r="H340" s="32">
        <v>0</v>
      </c>
      <c r="I340" s="32">
        <v>120</v>
      </c>
      <c r="J340" s="32">
        <v>-32.5</v>
      </c>
    </row>
    <row r="341" spans="1:10" x14ac:dyDescent="0.25">
      <c r="A341" s="99" t="str">
        <f t="shared" si="61"/>
        <v>2014_4_f9_3</v>
      </c>
      <c r="B341" s="32" t="s">
        <v>71</v>
      </c>
      <c r="C341" s="32" t="s">
        <v>6</v>
      </c>
      <c r="D341" s="32">
        <v>1</v>
      </c>
      <c r="E341" s="32">
        <v>9</v>
      </c>
      <c r="F341" s="32">
        <v>70</v>
      </c>
      <c r="G341" s="32">
        <v>38</v>
      </c>
      <c r="H341" s="32">
        <v>7</v>
      </c>
      <c r="I341" s="32">
        <v>125</v>
      </c>
      <c r="J341" s="32">
        <v>32.800000000000004</v>
      </c>
    </row>
    <row r="342" spans="1:10" x14ac:dyDescent="0.25">
      <c r="A342" s="99" t="str">
        <f t="shared" si="61"/>
        <v>2014_4_f9_4</v>
      </c>
      <c r="B342" s="32" t="s">
        <v>71</v>
      </c>
      <c r="C342" s="32" t="s">
        <v>7</v>
      </c>
      <c r="D342" s="32">
        <v>14</v>
      </c>
      <c r="E342" s="32">
        <v>60</v>
      </c>
      <c r="F342" s="32">
        <v>27</v>
      </c>
      <c r="G342" s="32">
        <v>5</v>
      </c>
      <c r="H342" s="32">
        <v>0</v>
      </c>
      <c r="I342" s="32">
        <v>106</v>
      </c>
      <c r="J342" s="32">
        <v>-78.301886792452834</v>
      </c>
    </row>
    <row r="343" spans="1:10" x14ac:dyDescent="0.25">
      <c r="A343" s="99" t="str">
        <f t="shared" si="61"/>
        <v>2014_4_f9_5</v>
      </c>
      <c r="B343" s="32" t="s">
        <v>71</v>
      </c>
      <c r="C343" s="32" t="s">
        <v>444</v>
      </c>
      <c r="D343" s="32">
        <v>0</v>
      </c>
      <c r="E343" s="32">
        <v>1</v>
      </c>
      <c r="F343" s="32">
        <v>0</v>
      </c>
      <c r="G343" s="32">
        <v>0</v>
      </c>
      <c r="H343" s="32">
        <v>0</v>
      </c>
      <c r="I343" s="32">
        <v>1</v>
      </c>
      <c r="J343" s="32">
        <v>-100</v>
      </c>
    </row>
    <row r="344" spans="1:10" x14ac:dyDescent="0.25">
      <c r="A344" s="99" t="str">
        <f t="shared" si="61"/>
        <v>2014_4_InEI</v>
      </c>
      <c r="B344" s="32" t="s">
        <v>71</v>
      </c>
      <c r="C344" s="32" t="s">
        <v>107</v>
      </c>
      <c r="D344" s="32">
        <v>8</v>
      </c>
      <c r="E344" s="32">
        <v>85</v>
      </c>
      <c r="F344" s="32">
        <v>100</v>
      </c>
      <c r="G344" s="32">
        <v>39</v>
      </c>
      <c r="H344" s="32">
        <v>0</v>
      </c>
      <c r="I344" s="32">
        <v>116</v>
      </c>
      <c r="J344" s="32">
        <v>-26.72413793103448</v>
      </c>
    </row>
    <row r="345" spans="1:10" x14ac:dyDescent="0.25">
      <c r="A345" s="99" t="str">
        <f t="shared" si="61"/>
        <v>2014_4_InIN</v>
      </c>
      <c r="B345" s="32" t="s">
        <v>71</v>
      </c>
      <c r="C345" s="32" t="s">
        <v>113</v>
      </c>
      <c r="D345" s="32">
        <v>15</v>
      </c>
      <c r="E345" s="32">
        <v>69</v>
      </c>
      <c r="F345" s="32">
        <v>97</v>
      </c>
      <c r="G345" s="32">
        <v>43</v>
      </c>
      <c r="H345" s="32">
        <v>7</v>
      </c>
      <c r="I345" s="32">
        <v>117.5</v>
      </c>
      <c r="J345" s="32">
        <v>-18.181818181818183</v>
      </c>
    </row>
    <row r="346" spans="1:10" x14ac:dyDescent="0.25">
      <c r="A346" s="99" t="str">
        <f t="shared" si="61"/>
        <v>2015_4_f4_1</v>
      </c>
      <c r="B346" s="32" t="s">
        <v>73</v>
      </c>
      <c r="C346" s="32" t="s">
        <v>43</v>
      </c>
      <c r="D346" s="32">
        <v>3</v>
      </c>
      <c r="E346" s="32">
        <v>30</v>
      </c>
      <c r="F346" s="32">
        <v>67</v>
      </c>
      <c r="G346" s="32">
        <v>48</v>
      </c>
      <c r="H346" s="32">
        <v>5</v>
      </c>
      <c r="I346" s="32">
        <v>153</v>
      </c>
      <c r="J346" s="32">
        <v>14.37908496732026</v>
      </c>
    </row>
    <row r="347" spans="1:10" x14ac:dyDescent="0.25">
      <c r="A347" s="99" t="str">
        <f t="shared" si="61"/>
        <v>2015_4_f4_2</v>
      </c>
      <c r="B347" s="32" t="s">
        <v>73</v>
      </c>
      <c r="C347" s="32" t="s">
        <v>44</v>
      </c>
      <c r="D347" s="32">
        <v>2</v>
      </c>
      <c r="E347" s="32">
        <v>43</v>
      </c>
      <c r="F347" s="32">
        <v>66</v>
      </c>
      <c r="G347" s="32">
        <v>47</v>
      </c>
      <c r="H347" s="32">
        <v>7</v>
      </c>
      <c r="I347" s="32">
        <v>165</v>
      </c>
      <c r="J347" s="32">
        <v>8.4848484848484862</v>
      </c>
    </row>
    <row r="348" spans="1:10" x14ac:dyDescent="0.25">
      <c r="A348" s="99" t="str">
        <f t="shared" si="61"/>
        <v>2015_4_f4_3</v>
      </c>
      <c r="B348" s="32" t="s">
        <v>73</v>
      </c>
      <c r="C348" s="32" t="s">
        <v>100</v>
      </c>
      <c r="D348" s="32">
        <v>0</v>
      </c>
      <c r="E348" s="32">
        <v>9</v>
      </c>
      <c r="F348" s="32">
        <v>36</v>
      </c>
      <c r="G348" s="32">
        <v>87</v>
      </c>
      <c r="H348" s="32">
        <v>43</v>
      </c>
      <c r="I348" s="32">
        <v>175</v>
      </c>
      <c r="J348" s="32">
        <v>93.714285714285722</v>
      </c>
    </row>
    <row r="349" spans="1:10" x14ac:dyDescent="0.25">
      <c r="A349" s="99" t="str">
        <f t="shared" si="61"/>
        <v>2015_4_f4_4</v>
      </c>
      <c r="B349" s="32" t="s">
        <v>73</v>
      </c>
      <c r="C349" s="32" t="s">
        <v>102</v>
      </c>
      <c r="D349" s="32">
        <v>19</v>
      </c>
      <c r="E349" s="32">
        <v>76</v>
      </c>
      <c r="F349" s="32">
        <v>52</v>
      </c>
      <c r="G349" s="32">
        <v>13</v>
      </c>
      <c r="H349" s="32">
        <v>0</v>
      </c>
      <c r="I349" s="32">
        <v>160</v>
      </c>
      <c r="J349" s="32">
        <v>-63.125</v>
      </c>
    </row>
    <row r="350" spans="1:10" x14ac:dyDescent="0.25">
      <c r="A350" s="99" t="str">
        <f t="shared" si="61"/>
        <v>2015_4_f4_5</v>
      </c>
      <c r="B350" s="32" t="s">
        <v>73</v>
      </c>
      <c r="C350" s="32" t="s">
        <v>443</v>
      </c>
      <c r="D350" s="32">
        <v>1</v>
      </c>
      <c r="E350" s="32">
        <v>11</v>
      </c>
      <c r="F350" s="32">
        <v>61</v>
      </c>
      <c r="G350" s="32">
        <v>65</v>
      </c>
      <c r="H350" s="32">
        <v>23</v>
      </c>
      <c r="I350" s="32">
        <v>161</v>
      </c>
      <c r="J350" s="32">
        <v>60.869565217391312</v>
      </c>
    </row>
    <row r="351" spans="1:10" x14ac:dyDescent="0.25">
      <c r="A351" s="99" t="str">
        <f t="shared" si="61"/>
        <v>2015_4_f9_1</v>
      </c>
      <c r="B351" s="32" t="s">
        <v>73</v>
      </c>
      <c r="C351" s="32" t="s">
        <v>4</v>
      </c>
      <c r="D351" s="32">
        <v>3</v>
      </c>
      <c r="E351" s="32">
        <v>33</v>
      </c>
      <c r="F351" s="32">
        <v>90</v>
      </c>
      <c r="G351" s="32">
        <v>25</v>
      </c>
      <c r="H351" s="32">
        <v>3</v>
      </c>
      <c r="I351" s="32">
        <v>154</v>
      </c>
      <c r="J351" s="32">
        <v>-5.1948051948051948</v>
      </c>
    </row>
    <row r="352" spans="1:10" x14ac:dyDescent="0.25">
      <c r="A352" s="99" t="str">
        <f t="shared" si="61"/>
        <v>2015_4_f9_2</v>
      </c>
      <c r="B352" s="32" t="s">
        <v>73</v>
      </c>
      <c r="C352" s="32" t="s">
        <v>5</v>
      </c>
      <c r="D352" s="32">
        <v>5</v>
      </c>
      <c r="E352" s="32">
        <v>55</v>
      </c>
      <c r="F352" s="32">
        <v>81</v>
      </c>
      <c r="G352" s="32">
        <v>21</v>
      </c>
      <c r="H352" s="32">
        <v>2</v>
      </c>
      <c r="I352" s="32">
        <v>164</v>
      </c>
      <c r="J352" s="32">
        <v>-24.390243902439025</v>
      </c>
    </row>
    <row r="353" spans="1:10" x14ac:dyDescent="0.25">
      <c r="A353" s="99" t="str">
        <f t="shared" si="61"/>
        <v>2015_4_f9_3</v>
      </c>
      <c r="B353" s="32" t="s">
        <v>73</v>
      </c>
      <c r="C353" s="32" t="s">
        <v>6</v>
      </c>
      <c r="D353" s="32">
        <v>1</v>
      </c>
      <c r="E353" s="32">
        <v>14</v>
      </c>
      <c r="F353" s="32">
        <v>65</v>
      </c>
      <c r="G353" s="32">
        <v>79</v>
      </c>
      <c r="H353" s="32">
        <v>14</v>
      </c>
      <c r="I353" s="32">
        <v>173</v>
      </c>
      <c r="J353" s="32">
        <v>52.601156069364166</v>
      </c>
    </row>
    <row r="354" spans="1:10" x14ac:dyDescent="0.25">
      <c r="A354" s="99" t="str">
        <f t="shared" si="61"/>
        <v>2015_4_f9_4</v>
      </c>
      <c r="B354" s="32" t="s">
        <v>73</v>
      </c>
      <c r="C354" s="32" t="s">
        <v>7</v>
      </c>
      <c r="D354" s="32">
        <v>30</v>
      </c>
      <c r="E354" s="32">
        <v>84</v>
      </c>
      <c r="F354" s="32">
        <v>30</v>
      </c>
      <c r="G354" s="32">
        <v>5</v>
      </c>
      <c r="H354" s="32">
        <v>0</v>
      </c>
      <c r="I354" s="32">
        <v>149</v>
      </c>
      <c r="J354" s="32">
        <v>-93.288590604026851</v>
      </c>
    </row>
    <row r="355" spans="1:10" x14ac:dyDescent="0.25">
      <c r="A355" s="99" t="str">
        <f t="shared" si="61"/>
        <v>2015_4_f9_5</v>
      </c>
      <c r="B355" s="32" t="s">
        <v>73</v>
      </c>
      <c r="C355" s="32" t="s">
        <v>444</v>
      </c>
      <c r="D355" s="32">
        <v>2</v>
      </c>
      <c r="E355" s="32">
        <v>1</v>
      </c>
      <c r="F355" s="32">
        <v>0</v>
      </c>
      <c r="G355" s="32">
        <v>0</v>
      </c>
      <c r="H355" s="32">
        <v>0</v>
      </c>
      <c r="I355" s="32">
        <v>3</v>
      </c>
      <c r="J355" s="32">
        <v>-166.66666666666669</v>
      </c>
    </row>
    <row r="356" spans="1:10" x14ac:dyDescent="0.25">
      <c r="A356" s="99" t="str">
        <f t="shared" si="61"/>
        <v>2015_4_InEI</v>
      </c>
      <c r="B356" s="32" t="s">
        <v>73</v>
      </c>
      <c r="C356" s="32" t="s">
        <v>107</v>
      </c>
      <c r="D356" s="32">
        <v>8</v>
      </c>
      <c r="E356" s="32">
        <v>88</v>
      </c>
      <c r="F356" s="32">
        <v>171</v>
      </c>
      <c r="G356" s="32">
        <v>46</v>
      </c>
      <c r="H356" s="32">
        <v>5</v>
      </c>
      <c r="I356" s="32">
        <v>160.5</v>
      </c>
      <c r="J356" s="32">
        <v>-15.09433962264151</v>
      </c>
    </row>
    <row r="357" spans="1:10" x14ac:dyDescent="0.25">
      <c r="A357" s="99" t="str">
        <f t="shared" si="61"/>
        <v>2015_4_InIN</v>
      </c>
      <c r="B357" s="32" t="s">
        <v>73</v>
      </c>
      <c r="C357" s="32" t="s">
        <v>113</v>
      </c>
      <c r="D357" s="32">
        <v>31</v>
      </c>
      <c r="E357" s="32">
        <v>98</v>
      </c>
      <c r="F357" s="32">
        <v>95</v>
      </c>
      <c r="G357" s="32">
        <v>84</v>
      </c>
      <c r="H357" s="32">
        <v>14</v>
      </c>
      <c r="I357" s="32">
        <v>163</v>
      </c>
      <c r="J357" s="32">
        <v>-14.906832298136646</v>
      </c>
    </row>
    <row r="358" spans="1:10" x14ac:dyDescent="0.25">
      <c r="A358" s="99" t="str">
        <f t="shared" si="61"/>
        <v>2016_4_f4_1</v>
      </c>
      <c r="B358" s="32" t="s">
        <v>75</v>
      </c>
      <c r="C358" s="32" t="s">
        <v>43</v>
      </c>
      <c r="D358" s="32">
        <v>8</v>
      </c>
      <c r="E358" s="32">
        <v>36</v>
      </c>
      <c r="F358" s="32">
        <v>84</v>
      </c>
      <c r="G358" s="32">
        <v>51</v>
      </c>
      <c r="H358" s="32">
        <v>5</v>
      </c>
      <c r="I358" s="32">
        <v>184</v>
      </c>
      <c r="J358" s="32">
        <v>4.8913043478260869</v>
      </c>
    </row>
    <row r="359" spans="1:10" x14ac:dyDescent="0.25">
      <c r="A359" s="99" t="str">
        <f t="shared" si="61"/>
        <v>2016_4_f4_2</v>
      </c>
      <c r="B359" s="32" t="s">
        <v>75</v>
      </c>
      <c r="C359" s="32" t="s">
        <v>44</v>
      </c>
      <c r="D359" s="32">
        <v>7</v>
      </c>
      <c r="E359" s="32">
        <v>50</v>
      </c>
      <c r="F359" s="32">
        <v>79</v>
      </c>
      <c r="G359" s="32">
        <v>49</v>
      </c>
      <c r="H359" s="32">
        <v>5</v>
      </c>
      <c r="I359" s="32">
        <v>190</v>
      </c>
      <c r="J359" s="32">
        <v>-2.6315789473684208</v>
      </c>
    </row>
    <row r="360" spans="1:10" x14ac:dyDescent="0.25">
      <c r="A360" s="99" t="str">
        <f t="shared" si="61"/>
        <v>2016_4_f4_3</v>
      </c>
      <c r="B360" s="32" t="s">
        <v>75</v>
      </c>
      <c r="C360" s="32" t="s">
        <v>100</v>
      </c>
      <c r="D360" s="32">
        <v>2</v>
      </c>
      <c r="E360" s="32">
        <v>7</v>
      </c>
      <c r="F360" s="32">
        <v>39</v>
      </c>
      <c r="G360" s="32">
        <v>100</v>
      </c>
      <c r="H360" s="32">
        <v>46</v>
      </c>
      <c r="I360" s="32">
        <v>194</v>
      </c>
      <c r="J360" s="32">
        <v>93.298969072164951</v>
      </c>
    </row>
    <row r="361" spans="1:10" x14ac:dyDescent="0.25">
      <c r="A361" s="99" t="str">
        <f t="shared" si="61"/>
        <v>2016_4_f4_4</v>
      </c>
      <c r="B361" s="32" t="s">
        <v>75</v>
      </c>
      <c r="C361" s="32" t="s">
        <v>102</v>
      </c>
      <c r="D361" s="32">
        <v>16</v>
      </c>
      <c r="E361" s="32">
        <v>92</v>
      </c>
      <c r="F361" s="32">
        <v>48</v>
      </c>
      <c r="G361" s="32">
        <v>17</v>
      </c>
      <c r="H361" s="32">
        <v>0</v>
      </c>
      <c r="I361" s="32">
        <v>173</v>
      </c>
      <c r="J361" s="32">
        <v>-61.849710982658955</v>
      </c>
    </row>
    <row r="362" spans="1:10" x14ac:dyDescent="0.25">
      <c r="A362" s="99" t="str">
        <f t="shared" si="61"/>
        <v>2016_4_f4_5</v>
      </c>
      <c r="B362" s="32" t="s">
        <v>75</v>
      </c>
      <c r="C362" s="32" t="s">
        <v>443</v>
      </c>
      <c r="D362" s="32">
        <v>3</v>
      </c>
      <c r="E362" s="32">
        <v>14</v>
      </c>
      <c r="F362" s="32">
        <v>46</v>
      </c>
      <c r="G362" s="32">
        <v>81</v>
      </c>
      <c r="H362" s="32">
        <v>34</v>
      </c>
      <c r="I362" s="32">
        <v>178</v>
      </c>
      <c r="J362" s="32">
        <v>72.471910112359552</v>
      </c>
    </row>
    <row r="363" spans="1:10" x14ac:dyDescent="0.25">
      <c r="A363" s="99" t="str">
        <f t="shared" si="61"/>
        <v>2016_4_f9_1</v>
      </c>
      <c r="B363" s="32" t="s">
        <v>75</v>
      </c>
      <c r="C363" s="32" t="s">
        <v>4</v>
      </c>
      <c r="D363" s="32">
        <v>5</v>
      </c>
      <c r="E363" s="32">
        <v>51</v>
      </c>
      <c r="F363" s="32">
        <v>86</v>
      </c>
      <c r="G363" s="32">
        <v>43</v>
      </c>
      <c r="H363" s="32">
        <v>0</v>
      </c>
      <c r="I363" s="32">
        <v>185</v>
      </c>
      <c r="J363" s="32">
        <v>-9.7297297297297298</v>
      </c>
    </row>
    <row r="364" spans="1:10" x14ac:dyDescent="0.25">
      <c r="A364" s="99" t="str">
        <f t="shared" si="61"/>
        <v>2016_4_f9_2</v>
      </c>
      <c r="B364" s="32" t="s">
        <v>75</v>
      </c>
      <c r="C364" s="32" t="s">
        <v>5</v>
      </c>
      <c r="D364" s="32">
        <v>5</v>
      </c>
      <c r="E364" s="32">
        <v>57</v>
      </c>
      <c r="F364" s="32">
        <v>88</v>
      </c>
      <c r="G364" s="32">
        <v>39</v>
      </c>
      <c r="H364" s="32">
        <v>2</v>
      </c>
      <c r="I364" s="32">
        <v>191</v>
      </c>
      <c r="J364" s="32">
        <v>-12.56544502617801</v>
      </c>
    </row>
    <row r="365" spans="1:10" x14ac:dyDescent="0.25">
      <c r="A365" s="99" t="str">
        <f t="shared" si="61"/>
        <v>2016_4_f9_3</v>
      </c>
      <c r="B365" s="32" t="s">
        <v>75</v>
      </c>
      <c r="C365" s="32" t="s">
        <v>6</v>
      </c>
      <c r="D365" s="32">
        <v>2</v>
      </c>
      <c r="E365" s="32">
        <v>19</v>
      </c>
      <c r="F365" s="32">
        <v>66</v>
      </c>
      <c r="G365" s="32">
        <v>78</v>
      </c>
      <c r="H365" s="32">
        <v>25</v>
      </c>
      <c r="I365" s="32">
        <v>190</v>
      </c>
      <c r="J365" s="32">
        <v>55.26315789473685</v>
      </c>
    </row>
    <row r="366" spans="1:10" x14ac:dyDescent="0.25">
      <c r="A366" s="99" t="str">
        <f t="shared" si="61"/>
        <v>2016_4_f9_4</v>
      </c>
      <c r="B366" s="32" t="s">
        <v>75</v>
      </c>
      <c r="C366" s="32" t="s">
        <v>7</v>
      </c>
      <c r="D366" s="32">
        <v>21</v>
      </c>
      <c r="E366" s="32">
        <v>103</v>
      </c>
      <c r="F366" s="32">
        <v>36</v>
      </c>
      <c r="G366" s="32">
        <v>5</v>
      </c>
      <c r="H366" s="32">
        <v>0</v>
      </c>
      <c r="I366" s="32">
        <v>165</v>
      </c>
      <c r="J366" s="32">
        <v>-84.848484848484844</v>
      </c>
    </row>
    <row r="367" spans="1:10" x14ac:dyDescent="0.25">
      <c r="A367" s="99" t="str">
        <f t="shared" si="61"/>
        <v>2016_4_f9_5</v>
      </c>
      <c r="B367" s="32" t="s">
        <v>75</v>
      </c>
      <c r="C367" s="32" t="s">
        <v>444</v>
      </c>
      <c r="D367" s="32">
        <v>0</v>
      </c>
      <c r="E367" s="32">
        <v>1</v>
      </c>
      <c r="F367" s="32">
        <v>3</v>
      </c>
      <c r="G367" s="32">
        <v>0</v>
      </c>
      <c r="H367" s="32">
        <v>0</v>
      </c>
      <c r="I367" s="32">
        <v>4</v>
      </c>
      <c r="J367" s="32">
        <v>-25</v>
      </c>
    </row>
    <row r="368" spans="1:10" x14ac:dyDescent="0.25">
      <c r="A368" s="99" t="str">
        <f t="shared" si="61"/>
        <v>2016_4_InEI</v>
      </c>
      <c r="B368" s="32" t="s">
        <v>75</v>
      </c>
      <c r="C368" s="32" t="s">
        <v>107</v>
      </c>
      <c r="D368" s="32">
        <v>10</v>
      </c>
      <c r="E368" s="32">
        <v>108</v>
      </c>
      <c r="F368" s="32">
        <v>174</v>
      </c>
      <c r="G368" s="32">
        <v>82</v>
      </c>
      <c r="H368" s="32">
        <v>2</v>
      </c>
      <c r="I368" s="32">
        <v>188</v>
      </c>
      <c r="J368" s="32">
        <v>-11.170212765957446</v>
      </c>
    </row>
    <row r="369" spans="1:10" x14ac:dyDescent="0.25">
      <c r="A369" s="99" t="str">
        <f t="shared" si="61"/>
        <v>2016_4_InIN</v>
      </c>
      <c r="B369" s="32" t="s">
        <v>75</v>
      </c>
      <c r="C369" s="32" t="s">
        <v>113</v>
      </c>
      <c r="D369" s="32">
        <v>23</v>
      </c>
      <c r="E369" s="32">
        <v>122</v>
      </c>
      <c r="F369" s="32">
        <v>102</v>
      </c>
      <c r="G369" s="32">
        <v>83</v>
      </c>
      <c r="H369" s="32">
        <v>25</v>
      </c>
      <c r="I369" s="32">
        <v>180</v>
      </c>
      <c r="J369" s="32">
        <v>-9.8591549295774641</v>
      </c>
    </row>
    <row r="370" spans="1:10" x14ac:dyDescent="0.25">
      <c r="A370" s="99" t="str">
        <f t="shared" si="61"/>
        <v>2017_4_f4_1</v>
      </c>
      <c r="B370" s="32" t="s">
        <v>77</v>
      </c>
      <c r="C370" s="32" t="s">
        <v>43</v>
      </c>
      <c r="D370" s="32">
        <v>1</v>
      </c>
      <c r="E370" s="32">
        <v>36</v>
      </c>
      <c r="F370" s="32">
        <v>79</v>
      </c>
      <c r="G370" s="32">
        <v>60</v>
      </c>
      <c r="H370" s="32">
        <v>5</v>
      </c>
      <c r="I370" s="32">
        <v>181</v>
      </c>
      <c r="J370" s="32">
        <v>17.679558011049721</v>
      </c>
    </row>
    <row r="371" spans="1:10" x14ac:dyDescent="0.25">
      <c r="A371" s="99" t="str">
        <f t="shared" si="61"/>
        <v>2017_4_f4_2</v>
      </c>
      <c r="B371" s="32" t="s">
        <v>77</v>
      </c>
      <c r="C371" s="32" t="s">
        <v>44</v>
      </c>
      <c r="D371" s="32">
        <v>4</v>
      </c>
      <c r="E371" s="32">
        <v>48</v>
      </c>
      <c r="F371" s="32">
        <v>67</v>
      </c>
      <c r="G371" s="32">
        <v>60</v>
      </c>
      <c r="H371" s="32">
        <v>4</v>
      </c>
      <c r="I371" s="32">
        <v>183</v>
      </c>
      <c r="J371" s="32">
        <v>6.557377049180328</v>
      </c>
    </row>
    <row r="372" spans="1:10" x14ac:dyDescent="0.25">
      <c r="A372" s="99" t="str">
        <f t="shared" si="61"/>
        <v>2017_4_f4_3</v>
      </c>
      <c r="B372" s="32" t="s">
        <v>77</v>
      </c>
      <c r="C372" s="32" t="s">
        <v>100</v>
      </c>
      <c r="D372" s="32">
        <v>1</v>
      </c>
      <c r="E372" s="32">
        <v>15</v>
      </c>
      <c r="F372" s="32">
        <v>49</v>
      </c>
      <c r="G372" s="32">
        <v>96</v>
      </c>
      <c r="H372" s="32">
        <v>38</v>
      </c>
      <c r="I372" s="32">
        <v>199</v>
      </c>
      <c r="J372" s="32">
        <v>77.889447236180914</v>
      </c>
    </row>
    <row r="373" spans="1:10" x14ac:dyDescent="0.25">
      <c r="A373" s="99" t="str">
        <f t="shared" si="61"/>
        <v>2017_4_f4_4</v>
      </c>
      <c r="B373" s="32" t="s">
        <v>77</v>
      </c>
      <c r="C373" s="32" t="s">
        <v>102</v>
      </c>
      <c r="D373" s="32">
        <v>18</v>
      </c>
      <c r="E373" s="32">
        <v>81</v>
      </c>
      <c r="F373" s="32">
        <v>65</v>
      </c>
      <c r="G373" s="32">
        <v>8</v>
      </c>
      <c r="H373" s="32">
        <v>3</v>
      </c>
      <c r="I373" s="32">
        <v>175</v>
      </c>
      <c r="J373" s="32">
        <v>-58.857142857142854</v>
      </c>
    </row>
    <row r="374" spans="1:10" x14ac:dyDescent="0.25">
      <c r="A374" s="99" t="str">
        <f t="shared" si="61"/>
        <v>2017_4_f4_5</v>
      </c>
      <c r="B374" s="32" t="s">
        <v>77</v>
      </c>
      <c r="C374" s="32" t="s">
        <v>443</v>
      </c>
      <c r="D374" s="32">
        <v>6</v>
      </c>
      <c r="E374" s="32">
        <v>10</v>
      </c>
      <c r="F374" s="32">
        <v>47</v>
      </c>
      <c r="G374" s="32">
        <v>83</v>
      </c>
      <c r="H374" s="32">
        <v>28</v>
      </c>
      <c r="I374" s="32">
        <v>174</v>
      </c>
      <c r="J374" s="32">
        <v>67.241379310344826</v>
      </c>
    </row>
    <row r="375" spans="1:10" x14ac:dyDescent="0.25">
      <c r="A375" s="99" t="str">
        <f t="shared" si="61"/>
        <v>2017_4_f9_1</v>
      </c>
      <c r="B375" s="32" t="s">
        <v>77</v>
      </c>
      <c r="C375" s="32" t="s">
        <v>4</v>
      </c>
      <c r="D375" s="32">
        <v>1</v>
      </c>
      <c r="E375" s="32">
        <v>28</v>
      </c>
      <c r="F375" s="32">
        <v>101</v>
      </c>
      <c r="G375" s="32">
        <v>42</v>
      </c>
      <c r="H375" s="32">
        <v>2</v>
      </c>
      <c r="I375" s="32">
        <v>174</v>
      </c>
      <c r="J375" s="32">
        <v>9.1954022988505741</v>
      </c>
    </row>
    <row r="376" spans="1:10" x14ac:dyDescent="0.25">
      <c r="A376" s="99" t="str">
        <f t="shared" si="61"/>
        <v>2017_4_f9_2</v>
      </c>
      <c r="B376" s="32" t="s">
        <v>77</v>
      </c>
      <c r="C376" s="32" t="s">
        <v>5</v>
      </c>
      <c r="D376" s="32">
        <v>1</v>
      </c>
      <c r="E376" s="32">
        <v>56</v>
      </c>
      <c r="F376" s="32">
        <v>91</v>
      </c>
      <c r="G376" s="32">
        <v>29</v>
      </c>
      <c r="H376" s="32">
        <v>3</v>
      </c>
      <c r="I376" s="32">
        <v>180</v>
      </c>
      <c r="J376" s="32">
        <v>-12.777777777777777</v>
      </c>
    </row>
    <row r="377" spans="1:10" x14ac:dyDescent="0.25">
      <c r="A377" s="99" t="str">
        <f t="shared" si="61"/>
        <v>2017_4_f9_3</v>
      </c>
      <c r="B377" s="32" t="s">
        <v>77</v>
      </c>
      <c r="C377" s="32" t="s">
        <v>6</v>
      </c>
      <c r="D377" s="32">
        <v>4</v>
      </c>
      <c r="E377" s="32">
        <v>15</v>
      </c>
      <c r="F377" s="32">
        <v>83</v>
      </c>
      <c r="G377" s="32">
        <v>71</v>
      </c>
      <c r="H377" s="32">
        <v>13</v>
      </c>
      <c r="I377" s="32">
        <v>186</v>
      </c>
      <c r="J377" s="32">
        <v>39.784946236559136</v>
      </c>
    </row>
    <row r="378" spans="1:10" x14ac:dyDescent="0.25">
      <c r="A378" s="99" t="str">
        <f t="shared" si="61"/>
        <v>2017_4_f9_4</v>
      </c>
      <c r="B378" s="32" t="s">
        <v>77</v>
      </c>
      <c r="C378" s="32" t="s">
        <v>7</v>
      </c>
      <c r="D378" s="32">
        <v>21</v>
      </c>
      <c r="E378" s="32">
        <v>84</v>
      </c>
      <c r="F378" s="32">
        <v>43</v>
      </c>
      <c r="G378" s="32">
        <v>3</v>
      </c>
      <c r="H378" s="32">
        <v>1</v>
      </c>
      <c r="I378" s="32">
        <v>152</v>
      </c>
      <c r="J378" s="32">
        <v>-79.60526315789474</v>
      </c>
    </row>
    <row r="379" spans="1:10" x14ac:dyDescent="0.25">
      <c r="A379" s="99" t="str">
        <f t="shared" si="61"/>
        <v>2017_4_f9_5</v>
      </c>
      <c r="B379" s="32" t="s">
        <v>77</v>
      </c>
      <c r="C379" s="32" t="s">
        <v>444</v>
      </c>
      <c r="D379" s="32">
        <v>2</v>
      </c>
      <c r="E379" s="32">
        <v>1</v>
      </c>
      <c r="F379" s="32">
        <v>0</v>
      </c>
      <c r="G379" s="32">
        <v>0</v>
      </c>
      <c r="H379" s="32">
        <v>0</v>
      </c>
      <c r="I379" s="32">
        <v>3</v>
      </c>
      <c r="J379" s="32">
        <v>-166.66666666666669</v>
      </c>
    </row>
    <row r="380" spans="1:10" x14ac:dyDescent="0.25">
      <c r="A380" s="99" t="str">
        <f t="shared" si="61"/>
        <v>2017_4_InEI</v>
      </c>
      <c r="B380" s="32" t="s">
        <v>77</v>
      </c>
      <c r="C380" s="32" t="s">
        <v>107</v>
      </c>
      <c r="D380" s="32">
        <v>2</v>
      </c>
      <c r="E380" s="32">
        <v>84</v>
      </c>
      <c r="F380" s="32">
        <v>192</v>
      </c>
      <c r="G380" s="32">
        <v>71</v>
      </c>
      <c r="H380" s="32">
        <v>5</v>
      </c>
      <c r="I380" s="32">
        <v>177.5</v>
      </c>
      <c r="J380" s="32">
        <v>-1.977401129943503</v>
      </c>
    </row>
    <row r="381" spans="1:10" x14ac:dyDescent="0.25">
      <c r="A381" s="99" t="str">
        <f t="shared" si="61"/>
        <v>2017_4_InIN</v>
      </c>
      <c r="B381" s="32" t="s">
        <v>77</v>
      </c>
      <c r="C381" s="32" t="s">
        <v>113</v>
      </c>
      <c r="D381" s="32">
        <v>25</v>
      </c>
      <c r="E381" s="32">
        <v>99</v>
      </c>
      <c r="F381" s="32">
        <v>126</v>
      </c>
      <c r="G381" s="32">
        <v>74</v>
      </c>
      <c r="H381" s="32">
        <v>14</v>
      </c>
      <c r="I381" s="32">
        <v>171.5</v>
      </c>
      <c r="J381" s="32">
        <v>-13.905325443786982</v>
      </c>
    </row>
    <row r="382" spans="1:10" x14ac:dyDescent="0.25">
      <c r="A382" s="99" t="str">
        <f t="shared" si="61"/>
        <v>2018_4_f4_1</v>
      </c>
      <c r="B382" s="32" t="s">
        <v>127</v>
      </c>
      <c r="C382" s="32" t="s">
        <v>43</v>
      </c>
      <c r="D382" s="32">
        <v>5</v>
      </c>
      <c r="E382" s="32">
        <v>28</v>
      </c>
      <c r="F382" s="32">
        <v>94</v>
      </c>
      <c r="G382" s="32">
        <v>87</v>
      </c>
      <c r="H382" s="32">
        <v>10</v>
      </c>
      <c r="I382" s="32">
        <v>224</v>
      </c>
      <c r="J382" s="32">
        <v>30.803571428571431</v>
      </c>
    </row>
    <row r="383" spans="1:10" x14ac:dyDescent="0.25">
      <c r="A383" s="99" t="str">
        <f t="shared" si="61"/>
        <v>2018_4_f4_2</v>
      </c>
      <c r="B383" s="32" t="s">
        <v>127</v>
      </c>
      <c r="C383" s="32" t="s">
        <v>44</v>
      </c>
      <c r="D383" s="32">
        <v>3</v>
      </c>
      <c r="E383" s="32">
        <v>43</v>
      </c>
      <c r="F383" s="32">
        <v>102</v>
      </c>
      <c r="G383" s="32">
        <v>69</v>
      </c>
      <c r="H383" s="32">
        <v>9</v>
      </c>
      <c r="I383" s="32">
        <v>226</v>
      </c>
      <c r="J383" s="32">
        <v>16.814159292035399</v>
      </c>
    </row>
    <row r="384" spans="1:10" x14ac:dyDescent="0.25">
      <c r="A384" s="99" t="str">
        <f t="shared" si="61"/>
        <v>2018_4_f4_3</v>
      </c>
      <c r="B384" s="32" t="s">
        <v>127</v>
      </c>
      <c r="C384" s="32" t="s">
        <v>100</v>
      </c>
      <c r="D384" s="32">
        <v>1</v>
      </c>
      <c r="E384" s="32">
        <v>13</v>
      </c>
      <c r="F384" s="32">
        <v>94</v>
      </c>
      <c r="G384" s="32">
        <v>94</v>
      </c>
      <c r="H384" s="32">
        <v>42</v>
      </c>
      <c r="I384" s="32">
        <v>244</v>
      </c>
      <c r="J384" s="32">
        <v>66.803278688524586</v>
      </c>
    </row>
    <row r="385" spans="1:10" x14ac:dyDescent="0.25">
      <c r="A385" s="99" t="str">
        <f t="shared" si="61"/>
        <v>2018_4_f4_4</v>
      </c>
      <c r="B385" s="32" t="s">
        <v>127</v>
      </c>
      <c r="C385" s="32" t="s">
        <v>102</v>
      </c>
      <c r="D385" s="32">
        <v>27</v>
      </c>
      <c r="E385" s="32">
        <v>82</v>
      </c>
      <c r="F385" s="32">
        <v>88</v>
      </c>
      <c r="G385" s="32">
        <v>14</v>
      </c>
      <c r="H385" s="32">
        <v>3</v>
      </c>
      <c r="I385" s="32">
        <v>214</v>
      </c>
      <c r="J385" s="32">
        <v>-54.205607476635507</v>
      </c>
    </row>
    <row r="386" spans="1:10" x14ac:dyDescent="0.25">
      <c r="A386" s="99" t="str">
        <f t="shared" si="61"/>
        <v>2018_4_f4_5</v>
      </c>
      <c r="B386" s="32" t="s">
        <v>127</v>
      </c>
      <c r="C386" s="32" t="s">
        <v>443</v>
      </c>
      <c r="D386" s="32">
        <v>5</v>
      </c>
      <c r="E386" s="32">
        <v>14</v>
      </c>
      <c r="F386" s="32">
        <v>58</v>
      </c>
      <c r="G386" s="32">
        <v>97</v>
      </c>
      <c r="H386" s="32">
        <v>41</v>
      </c>
      <c r="I386" s="32">
        <v>215</v>
      </c>
      <c r="J386" s="32">
        <v>72.093023255813947</v>
      </c>
    </row>
    <row r="387" spans="1:10" x14ac:dyDescent="0.25">
      <c r="A387" s="99" t="str">
        <f t="shared" ref="A387:A450" si="62">CONCATENATE(B387,"_",C387)</f>
        <v>2018_4_f9_1</v>
      </c>
      <c r="B387" s="32" t="s">
        <v>127</v>
      </c>
      <c r="C387" s="32" t="s">
        <v>4</v>
      </c>
      <c r="D387" s="32">
        <v>1</v>
      </c>
      <c r="E387" s="32">
        <v>27</v>
      </c>
      <c r="F387" s="32">
        <v>103</v>
      </c>
      <c r="G387" s="32">
        <v>83</v>
      </c>
      <c r="H387" s="32">
        <v>5</v>
      </c>
      <c r="I387" s="32">
        <v>219</v>
      </c>
      <c r="J387" s="32">
        <v>29.223744292237441</v>
      </c>
    </row>
    <row r="388" spans="1:10" x14ac:dyDescent="0.25">
      <c r="A388" s="99" t="str">
        <f t="shared" si="62"/>
        <v>2018_4_f9_2</v>
      </c>
      <c r="B388" s="32" t="s">
        <v>127</v>
      </c>
      <c r="C388" s="32" t="s">
        <v>5</v>
      </c>
      <c r="D388" s="32">
        <v>5</v>
      </c>
      <c r="E388" s="32">
        <v>54</v>
      </c>
      <c r="F388" s="32">
        <v>109</v>
      </c>
      <c r="G388" s="32">
        <v>51</v>
      </c>
      <c r="H388" s="32">
        <v>4</v>
      </c>
      <c r="I388" s="32">
        <v>223</v>
      </c>
      <c r="J388" s="32">
        <v>-2.2421524663677128</v>
      </c>
    </row>
    <row r="389" spans="1:10" x14ac:dyDescent="0.25">
      <c r="A389" s="99" t="str">
        <f t="shared" si="62"/>
        <v>2018_4_f9_3</v>
      </c>
      <c r="B389" s="32" t="s">
        <v>127</v>
      </c>
      <c r="C389" s="32" t="s">
        <v>6</v>
      </c>
      <c r="D389" s="32">
        <v>2</v>
      </c>
      <c r="E389" s="32">
        <v>32</v>
      </c>
      <c r="F389" s="32">
        <v>110</v>
      </c>
      <c r="G389" s="32">
        <v>80</v>
      </c>
      <c r="H389" s="32">
        <v>13</v>
      </c>
      <c r="I389" s="32">
        <v>237</v>
      </c>
      <c r="J389" s="32">
        <v>29.535864978902953</v>
      </c>
    </row>
    <row r="390" spans="1:10" x14ac:dyDescent="0.25">
      <c r="A390" s="99" t="str">
        <f t="shared" si="62"/>
        <v>2018_4_f9_4</v>
      </c>
      <c r="B390" s="32" t="s">
        <v>127</v>
      </c>
      <c r="C390" s="32" t="s">
        <v>7</v>
      </c>
      <c r="D390" s="32">
        <v>25</v>
      </c>
      <c r="E390" s="32">
        <v>87</v>
      </c>
      <c r="F390" s="32">
        <v>71</v>
      </c>
      <c r="G390" s="32">
        <v>9</v>
      </c>
      <c r="H390" s="32">
        <v>1</v>
      </c>
      <c r="I390" s="32">
        <v>193</v>
      </c>
      <c r="J390" s="32">
        <v>-65.284974093264253</v>
      </c>
    </row>
    <row r="391" spans="1:10" x14ac:dyDescent="0.25">
      <c r="A391" s="99" t="str">
        <f t="shared" si="62"/>
        <v>2018_4_InEI</v>
      </c>
      <c r="B391" s="32" t="s">
        <v>127</v>
      </c>
      <c r="C391" s="32" t="s">
        <v>107</v>
      </c>
      <c r="D391" s="32">
        <v>6</v>
      </c>
      <c r="E391" s="32">
        <v>81</v>
      </c>
      <c r="F391" s="32">
        <v>212</v>
      </c>
      <c r="G391" s="32">
        <v>134</v>
      </c>
      <c r="H391" s="32">
        <v>9</v>
      </c>
      <c r="I391" s="32">
        <v>221.5</v>
      </c>
      <c r="J391" s="32">
        <v>13.348416289592761</v>
      </c>
    </row>
    <row r="392" spans="1:10" x14ac:dyDescent="0.25">
      <c r="A392" s="99" t="str">
        <f t="shared" si="62"/>
        <v>2018_4_InIN</v>
      </c>
      <c r="B392" s="32" t="s">
        <v>127</v>
      </c>
      <c r="C392" s="32" t="s">
        <v>113</v>
      </c>
      <c r="D392" s="32">
        <v>27</v>
      </c>
      <c r="E392" s="32">
        <v>119</v>
      </c>
      <c r="F392" s="32">
        <v>181</v>
      </c>
      <c r="G392" s="32">
        <v>89</v>
      </c>
      <c r="H392" s="32">
        <v>14</v>
      </c>
      <c r="I392" s="32">
        <v>218</v>
      </c>
      <c r="J392" s="32">
        <v>-13.023255813953488</v>
      </c>
    </row>
    <row r="393" spans="1:10" x14ac:dyDescent="0.25">
      <c r="A393" s="99" t="str">
        <f t="shared" si="62"/>
        <v>2019_4_f4_1</v>
      </c>
      <c r="B393" s="32" t="s">
        <v>730</v>
      </c>
      <c r="C393" s="32" t="s">
        <v>43</v>
      </c>
      <c r="D393" s="32">
        <v>2</v>
      </c>
      <c r="E393" s="32">
        <v>16</v>
      </c>
      <c r="F393" s="32">
        <v>79</v>
      </c>
      <c r="G393" s="32">
        <v>78</v>
      </c>
      <c r="H393" s="32">
        <v>15</v>
      </c>
      <c r="I393" s="32">
        <v>190</v>
      </c>
      <c r="J393" s="32">
        <v>46.315789473684212</v>
      </c>
    </row>
    <row r="394" spans="1:10" x14ac:dyDescent="0.25">
      <c r="A394" s="99" t="str">
        <f t="shared" si="62"/>
        <v>2019_4_f4_2</v>
      </c>
      <c r="B394" s="32" t="s">
        <v>730</v>
      </c>
      <c r="C394" s="32" t="s">
        <v>44</v>
      </c>
      <c r="D394" s="32">
        <v>2</v>
      </c>
      <c r="E394" s="32">
        <v>36</v>
      </c>
      <c r="F394" s="32">
        <v>83</v>
      </c>
      <c r="G394" s="32">
        <v>65</v>
      </c>
      <c r="H394" s="32">
        <v>7</v>
      </c>
      <c r="I394" s="32">
        <v>193</v>
      </c>
      <c r="J394" s="32">
        <v>20.207253886010363</v>
      </c>
    </row>
    <row r="395" spans="1:10" x14ac:dyDescent="0.25">
      <c r="A395" s="99" t="str">
        <f t="shared" si="62"/>
        <v>2019_4_f4_3</v>
      </c>
      <c r="B395" s="32" t="s">
        <v>730</v>
      </c>
      <c r="C395" s="32" t="s">
        <v>100</v>
      </c>
      <c r="D395" s="32">
        <v>1</v>
      </c>
      <c r="E395" s="32">
        <v>15</v>
      </c>
      <c r="F395" s="32">
        <v>56</v>
      </c>
      <c r="G395" s="32">
        <v>88</v>
      </c>
      <c r="H395" s="32">
        <v>42</v>
      </c>
      <c r="I395" s="32">
        <v>202</v>
      </c>
      <c r="J395" s="32">
        <v>76.732673267326732</v>
      </c>
    </row>
    <row r="396" spans="1:10" x14ac:dyDescent="0.25">
      <c r="A396" s="99" t="str">
        <f t="shared" si="62"/>
        <v>2019_4_f4_4</v>
      </c>
      <c r="B396" s="32" t="s">
        <v>730</v>
      </c>
      <c r="C396" s="32" t="s">
        <v>102</v>
      </c>
      <c r="D396" s="32">
        <v>12</v>
      </c>
      <c r="E396" s="32">
        <v>77</v>
      </c>
      <c r="F396" s="32">
        <v>66</v>
      </c>
      <c r="G396" s="32">
        <v>21</v>
      </c>
      <c r="H396" s="32">
        <v>4</v>
      </c>
      <c r="I396" s="32">
        <v>180</v>
      </c>
      <c r="J396" s="32">
        <v>-40</v>
      </c>
    </row>
    <row r="397" spans="1:10" x14ac:dyDescent="0.25">
      <c r="A397" s="99" t="str">
        <f t="shared" si="62"/>
        <v>2019_4_f4_5</v>
      </c>
      <c r="B397" s="32" t="s">
        <v>730</v>
      </c>
      <c r="C397" s="32" t="s">
        <v>443</v>
      </c>
      <c r="D397" s="32">
        <v>3</v>
      </c>
      <c r="E397" s="32">
        <v>3</v>
      </c>
      <c r="F397" s="32">
        <v>51</v>
      </c>
      <c r="G397" s="32">
        <v>82</v>
      </c>
      <c r="H397" s="32">
        <v>40</v>
      </c>
      <c r="I397" s="32">
        <v>179</v>
      </c>
      <c r="J397" s="32">
        <v>85.47486033519553</v>
      </c>
    </row>
    <row r="398" spans="1:10" x14ac:dyDescent="0.25">
      <c r="A398" s="99" t="str">
        <f t="shared" si="62"/>
        <v>2019_4_f9_1</v>
      </c>
      <c r="B398" s="32" t="s">
        <v>730</v>
      </c>
      <c r="C398" s="32" t="s">
        <v>4</v>
      </c>
      <c r="D398" s="32">
        <v>1</v>
      </c>
      <c r="E398" s="32">
        <v>8</v>
      </c>
      <c r="F398" s="32">
        <v>75</v>
      </c>
      <c r="G398" s="32">
        <v>90</v>
      </c>
      <c r="H398" s="32">
        <v>8</v>
      </c>
      <c r="I398" s="32">
        <v>182</v>
      </c>
      <c r="J398" s="32">
        <v>52.747252747252752</v>
      </c>
    </row>
    <row r="399" spans="1:10" x14ac:dyDescent="0.25">
      <c r="A399" s="99" t="str">
        <f t="shared" si="62"/>
        <v>2019_4_f9_2</v>
      </c>
      <c r="B399" s="32" t="s">
        <v>730</v>
      </c>
      <c r="C399" s="32" t="s">
        <v>5</v>
      </c>
      <c r="D399" s="32">
        <v>1</v>
      </c>
      <c r="E399" s="32">
        <v>37</v>
      </c>
      <c r="F399" s="32">
        <v>79</v>
      </c>
      <c r="G399" s="32">
        <v>63</v>
      </c>
      <c r="H399" s="32">
        <v>4</v>
      </c>
      <c r="I399" s="32">
        <v>184</v>
      </c>
      <c r="J399" s="32">
        <v>17.391304347826086</v>
      </c>
    </row>
    <row r="400" spans="1:10" x14ac:dyDescent="0.25">
      <c r="A400" s="99" t="str">
        <f t="shared" si="62"/>
        <v>2019_4_f9_3</v>
      </c>
      <c r="B400" s="32" t="s">
        <v>730</v>
      </c>
      <c r="C400" s="32" t="s">
        <v>6</v>
      </c>
      <c r="D400" s="32">
        <v>0</v>
      </c>
      <c r="E400" s="32">
        <v>21</v>
      </c>
      <c r="F400" s="32">
        <v>63</v>
      </c>
      <c r="G400" s="32">
        <v>87</v>
      </c>
      <c r="H400" s="32">
        <v>18</v>
      </c>
      <c r="I400" s="32">
        <v>189</v>
      </c>
      <c r="J400" s="32">
        <v>53.968253968253968</v>
      </c>
    </row>
    <row r="401" spans="1:10" x14ac:dyDescent="0.25">
      <c r="A401" s="99" t="str">
        <f t="shared" si="62"/>
        <v>2019_4_f9_4</v>
      </c>
      <c r="B401" s="32" t="s">
        <v>730</v>
      </c>
      <c r="C401" s="32" t="s">
        <v>7</v>
      </c>
      <c r="D401" s="32">
        <v>11</v>
      </c>
      <c r="E401" s="32">
        <v>73</v>
      </c>
      <c r="F401" s="32">
        <v>66</v>
      </c>
      <c r="G401" s="32">
        <v>12</v>
      </c>
      <c r="H401" s="32">
        <v>5</v>
      </c>
      <c r="I401" s="32">
        <v>167</v>
      </c>
      <c r="J401" s="32">
        <v>-43.712574850299404</v>
      </c>
    </row>
    <row r="402" spans="1:10" x14ac:dyDescent="0.25">
      <c r="A402" s="99" t="str">
        <f t="shared" si="62"/>
        <v>2019_4_f9_5</v>
      </c>
      <c r="B402" s="32" t="s">
        <v>730</v>
      </c>
      <c r="C402" s="32" t="s">
        <v>444</v>
      </c>
      <c r="D402" s="32">
        <v>1</v>
      </c>
      <c r="E402" s="32">
        <v>0</v>
      </c>
      <c r="F402" s="32">
        <v>2</v>
      </c>
      <c r="G402" s="32">
        <v>1</v>
      </c>
      <c r="H402" s="32">
        <v>0</v>
      </c>
      <c r="I402" s="32">
        <v>4</v>
      </c>
      <c r="J402" s="32">
        <v>-25</v>
      </c>
    </row>
    <row r="403" spans="1:10" x14ac:dyDescent="0.25">
      <c r="A403" s="99" t="str">
        <f t="shared" si="62"/>
        <v>2019_4_InEI</v>
      </c>
      <c r="B403" s="32" t="s">
        <v>730</v>
      </c>
      <c r="C403" s="32" t="s">
        <v>107</v>
      </c>
      <c r="D403" s="32">
        <v>2</v>
      </c>
      <c r="E403" s="32">
        <v>45</v>
      </c>
      <c r="F403" s="32">
        <v>154</v>
      </c>
      <c r="G403" s="32">
        <v>153</v>
      </c>
      <c r="H403" s="32">
        <v>12</v>
      </c>
      <c r="I403" s="32">
        <v>183.5</v>
      </c>
      <c r="J403" s="32">
        <v>34.972677595628419</v>
      </c>
    </row>
    <row r="404" spans="1:10" x14ac:dyDescent="0.25">
      <c r="A404" s="99" t="str">
        <f t="shared" si="62"/>
        <v>2019_4_InIN</v>
      </c>
      <c r="B404" s="32" t="s">
        <v>730</v>
      </c>
      <c r="C404" s="32" t="s">
        <v>113</v>
      </c>
      <c r="D404" s="32">
        <v>11</v>
      </c>
      <c r="E404" s="32">
        <v>94</v>
      </c>
      <c r="F404" s="32">
        <v>129</v>
      </c>
      <c r="G404" s="32">
        <v>99</v>
      </c>
      <c r="H404" s="32">
        <v>23</v>
      </c>
      <c r="I404" s="32">
        <v>179</v>
      </c>
      <c r="J404" s="32">
        <v>8.1460674157303377</v>
      </c>
    </row>
    <row r="405" spans="1:10" x14ac:dyDescent="0.25">
      <c r="A405" s="17" t="str">
        <f t="shared" si="62"/>
        <v>2020_4_f4_1</v>
      </c>
      <c r="B405" s="23" t="s">
        <v>734</v>
      </c>
      <c r="C405" s="23" t="s">
        <v>43</v>
      </c>
      <c r="D405" s="23">
        <v>2</v>
      </c>
      <c r="E405" s="23">
        <v>10</v>
      </c>
      <c r="F405" s="23">
        <v>58</v>
      </c>
      <c r="G405" s="23">
        <v>167</v>
      </c>
      <c r="H405" s="23">
        <v>21</v>
      </c>
      <c r="I405" s="23">
        <v>258</v>
      </c>
      <c r="J405" s="23">
        <v>75.581395348837205</v>
      </c>
    </row>
    <row r="406" spans="1:10" x14ac:dyDescent="0.25">
      <c r="A406" s="17" t="str">
        <f t="shared" si="62"/>
        <v>2020_4_f4_2</v>
      </c>
      <c r="B406" s="23" t="s">
        <v>734</v>
      </c>
      <c r="C406" s="23" t="s">
        <v>44</v>
      </c>
      <c r="D406" s="23">
        <v>2</v>
      </c>
      <c r="E406" s="23">
        <v>24</v>
      </c>
      <c r="F406" s="23">
        <v>110</v>
      </c>
      <c r="G406" s="23">
        <v>127</v>
      </c>
      <c r="H406" s="23">
        <v>5</v>
      </c>
      <c r="I406" s="23">
        <v>268</v>
      </c>
      <c r="J406" s="23">
        <v>40.671641791044777</v>
      </c>
    </row>
    <row r="407" spans="1:10" x14ac:dyDescent="0.25">
      <c r="A407" s="17" t="str">
        <f t="shared" si="62"/>
        <v>2020_4_f4_3</v>
      </c>
      <c r="B407" s="23" t="s">
        <v>734</v>
      </c>
      <c r="C407" s="23" t="s">
        <v>100</v>
      </c>
      <c r="D407" s="23">
        <v>0</v>
      </c>
      <c r="E407" s="23">
        <v>13</v>
      </c>
      <c r="F407" s="23">
        <v>91</v>
      </c>
      <c r="G407" s="23">
        <v>134</v>
      </c>
      <c r="H407" s="23">
        <v>24</v>
      </c>
      <c r="I407" s="23">
        <v>262</v>
      </c>
      <c r="J407" s="23">
        <v>64.503816793893137</v>
      </c>
    </row>
    <row r="408" spans="1:10" x14ac:dyDescent="0.25">
      <c r="A408" s="17" t="str">
        <f t="shared" si="62"/>
        <v>2020_4_f4_4</v>
      </c>
      <c r="B408" s="23" t="s">
        <v>734</v>
      </c>
      <c r="C408" s="23" t="s">
        <v>102</v>
      </c>
      <c r="D408" s="23">
        <v>27</v>
      </c>
      <c r="E408" s="23">
        <v>115</v>
      </c>
      <c r="F408" s="23">
        <v>81</v>
      </c>
      <c r="G408" s="23">
        <v>17</v>
      </c>
      <c r="H408" s="23">
        <v>1</v>
      </c>
      <c r="I408" s="23">
        <v>241</v>
      </c>
      <c r="J408" s="23">
        <v>-62.240663900414937</v>
      </c>
    </row>
    <row r="409" spans="1:10" x14ac:dyDescent="0.25">
      <c r="A409" s="17" t="str">
        <f t="shared" si="62"/>
        <v>2020_4_f4_5</v>
      </c>
      <c r="B409" s="23" t="s">
        <v>734</v>
      </c>
      <c r="C409" s="23" t="s">
        <v>443</v>
      </c>
      <c r="D409" s="23">
        <v>2</v>
      </c>
      <c r="E409" s="23">
        <v>7</v>
      </c>
      <c r="F409" s="23">
        <v>42</v>
      </c>
      <c r="G409" s="23">
        <v>129</v>
      </c>
      <c r="H409" s="23">
        <v>62</v>
      </c>
      <c r="I409" s="23">
        <v>242</v>
      </c>
      <c r="J409" s="23">
        <v>100</v>
      </c>
    </row>
    <row r="410" spans="1:10" x14ac:dyDescent="0.25">
      <c r="A410" s="17" t="str">
        <f t="shared" si="62"/>
        <v>2020_4_f9_1</v>
      </c>
      <c r="B410" s="23" t="s">
        <v>734</v>
      </c>
      <c r="C410" s="23" t="s">
        <v>4</v>
      </c>
      <c r="D410" s="23">
        <v>2</v>
      </c>
      <c r="E410" s="23">
        <v>12</v>
      </c>
      <c r="F410" s="23">
        <v>87</v>
      </c>
      <c r="G410" s="23">
        <v>147</v>
      </c>
      <c r="H410" s="23">
        <v>17</v>
      </c>
      <c r="I410" s="23">
        <v>265</v>
      </c>
      <c r="J410" s="23">
        <v>62.264150943396224</v>
      </c>
    </row>
    <row r="411" spans="1:10" x14ac:dyDescent="0.25">
      <c r="A411" s="17" t="str">
        <f t="shared" si="62"/>
        <v>2020_4_f9_2</v>
      </c>
      <c r="B411" s="23" t="s">
        <v>734</v>
      </c>
      <c r="C411" s="23" t="s">
        <v>5</v>
      </c>
      <c r="D411" s="23">
        <v>2</v>
      </c>
      <c r="E411" s="23">
        <v>32</v>
      </c>
      <c r="F411" s="23">
        <v>127</v>
      </c>
      <c r="G411" s="23">
        <v>104</v>
      </c>
      <c r="H411" s="23">
        <v>1</v>
      </c>
      <c r="I411" s="23">
        <v>266</v>
      </c>
      <c r="J411" s="23">
        <v>26.315789473684209</v>
      </c>
    </row>
    <row r="412" spans="1:10" x14ac:dyDescent="0.25">
      <c r="A412" s="17" t="str">
        <f t="shared" si="62"/>
        <v>2020_4_f9_3</v>
      </c>
      <c r="B412" s="23" t="s">
        <v>734</v>
      </c>
      <c r="C412" s="23" t="s">
        <v>6</v>
      </c>
      <c r="D412" s="23">
        <v>4</v>
      </c>
      <c r="E412" s="23">
        <v>25</v>
      </c>
      <c r="F412" s="23">
        <v>102</v>
      </c>
      <c r="G412" s="23">
        <v>112</v>
      </c>
      <c r="H412" s="23">
        <v>18</v>
      </c>
      <c r="I412" s="23">
        <v>261</v>
      </c>
      <c r="J412" s="23">
        <v>44.061302681992338</v>
      </c>
    </row>
    <row r="413" spans="1:10" x14ac:dyDescent="0.25">
      <c r="A413" s="17" t="str">
        <f t="shared" si="62"/>
        <v>2020_4_f9_4</v>
      </c>
      <c r="B413" s="23" t="s">
        <v>734</v>
      </c>
      <c r="C413" s="23" t="s">
        <v>7</v>
      </c>
      <c r="D413" s="23">
        <v>48</v>
      </c>
      <c r="E413" s="23">
        <v>141</v>
      </c>
      <c r="F413" s="23">
        <v>46</v>
      </c>
      <c r="G413" s="23">
        <v>7</v>
      </c>
      <c r="H413" s="23">
        <v>1</v>
      </c>
      <c r="I413" s="23">
        <v>243</v>
      </c>
      <c r="J413" s="23">
        <v>-93.827160493827151</v>
      </c>
    </row>
    <row r="414" spans="1:10" x14ac:dyDescent="0.25">
      <c r="A414" s="17" t="str">
        <f t="shared" si="62"/>
        <v>2020_4_InEI</v>
      </c>
      <c r="B414" s="23" t="s">
        <v>734</v>
      </c>
      <c r="C414" s="23" t="s">
        <v>107</v>
      </c>
      <c r="D414" s="23">
        <v>4</v>
      </c>
      <c r="E414" s="23">
        <v>44</v>
      </c>
      <c r="F414" s="23">
        <v>214</v>
      </c>
      <c r="G414" s="23">
        <v>251</v>
      </c>
      <c r="H414" s="23">
        <v>18</v>
      </c>
      <c r="I414" s="23">
        <v>266</v>
      </c>
      <c r="J414" s="23">
        <v>44.256120527306969</v>
      </c>
    </row>
    <row r="415" spans="1:10" x14ac:dyDescent="0.25">
      <c r="A415" s="17" t="str">
        <f t="shared" si="62"/>
        <v>2020_4_InIN</v>
      </c>
      <c r="B415" s="23" t="s">
        <v>734</v>
      </c>
      <c r="C415" s="23" t="s">
        <v>113</v>
      </c>
      <c r="D415" s="23">
        <v>52</v>
      </c>
      <c r="E415" s="23">
        <v>166</v>
      </c>
      <c r="F415" s="23">
        <v>148</v>
      </c>
      <c r="G415" s="23">
        <v>119</v>
      </c>
      <c r="H415" s="23">
        <v>19</v>
      </c>
      <c r="I415" s="23">
        <v>253</v>
      </c>
      <c r="J415" s="23">
        <v>-22.420634920634921</v>
      </c>
    </row>
    <row r="416" spans="1:10" x14ac:dyDescent="0.25">
      <c r="A416" s="17" t="str">
        <f t="shared" si="62"/>
        <v>_</v>
      </c>
      <c r="B416" s="20"/>
      <c r="C416" s="12"/>
      <c r="D416" s="10"/>
      <c r="E416" s="10"/>
      <c r="F416" s="10"/>
      <c r="G416" s="10"/>
      <c r="H416" s="10"/>
      <c r="I416" s="10"/>
      <c r="J416" s="10"/>
    </row>
    <row r="417" spans="1:10" x14ac:dyDescent="0.25">
      <c r="A417" s="17" t="str">
        <f t="shared" si="62"/>
        <v>_</v>
      </c>
      <c r="B417" s="20"/>
      <c r="C417" s="12"/>
      <c r="D417" s="10"/>
      <c r="E417" s="10"/>
      <c r="F417" s="10"/>
      <c r="G417" s="10"/>
      <c r="H417" s="10"/>
      <c r="I417" s="10"/>
      <c r="J417" s="10"/>
    </row>
    <row r="418" spans="1:10" x14ac:dyDescent="0.25">
      <c r="A418" s="17" t="str">
        <f t="shared" si="62"/>
        <v>_</v>
      </c>
      <c r="B418" s="20"/>
      <c r="C418" s="12"/>
      <c r="D418" s="10"/>
      <c r="E418" s="10"/>
      <c r="F418" s="10"/>
      <c r="G418" s="10"/>
      <c r="H418" s="10"/>
      <c r="I418" s="10"/>
      <c r="J418" s="10"/>
    </row>
    <row r="419" spans="1:10" x14ac:dyDescent="0.25">
      <c r="A419" s="17" t="str">
        <f t="shared" si="62"/>
        <v>_</v>
      </c>
      <c r="B419" s="20"/>
      <c r="C419" s="12"/>
      <c r="D419" s="10"/>
      <c r="E419" s="10"/>
      <c r="F419" s="10"/>
      <c r="G419" s="10"/>
      <c r="H419" s="10"/>
      <c r="I419" s="10"/>
      <c r="J419" s="10"/>
    </row>
    <row r="420" spans="1:10" x14ac:dyDescent="0.25">
      <c r="A420" s="17" t="str">
        <f t="shared" si="62"/>
        <v>_</v>
      </c>
      <c r="B420" s="20"/>
      <c r="C420" s="12"/>
      <c r="D420" s="10"/>
      <c r="E420" s="10"/>
      <c r="F420" s="10"/>
      <c r="G420" s="10"/>
      <c r="H420" s="10"/>
      <c r="I420" s="10"/>
      <c r="J420" s="10"/>
    </row>
    <row r="421" spans="1:10" x14ac:dyDescent="0.25">
      <c r="A421" s="17" t="str">
        <f t="shared" si="62"/>
        <v>_</v>
      </c>
      <c r="B421" s="20"/>
      <c r="C421" s="12"/>
      <c r="D421" s="10"/>
      <c r="E421" s="10"/>
      <c r="F421" s="10"/>
      <c r="G421" s="10"/>
      <c r="H421" s="10"/>
      <c r="I421" s="10"/>
      <c r="J421" s="10"/>
    </row>
    <row r="422" spans="1:10" x14ac:dyDescent="0.25">
      <c r="A422" s="17" t="str">
        <f t="shared" si="62"/>
        <v>_</v>
      </c>
      <c r="B422" s="20"/>
      <c r="C422" s="12"/>
      <c r="D422" s="10"/>
      <c r="E422" s="10"/>
      <c r="F422" s="10"/>
      <c r="G422" s="10"/>
      <c r="H422" s="10"/>
      <c r="I422" s="10"/>
      <c r="J422" s="10"/>
    </row>
    <row r="423" spans="1:10" x14ac:dyDescent="0.25">
      <c r="A423" s="17" t="str">
        <f t="shared" si="62"/>
        <v>_</v>
      </c>
      <c r="B423" s="20"/>
      <c r="C423" s="12"/>
      <c r="D423" s="10"/>
      <c r="E423" s="10"/>
      <c r="F423" s="10"/>
      <c r="G423" s="10"/>
      <c r="H423" s="10"/>
      <c r="I423" s="10"/>
      <c r="J423" s="10"/>
    </row>
    <row r="424" spans="1:10" x14ac:dyDescent="0.25">
      <c r="A424" s="17" t="str">
        <f t="shared" si="62"/>
        <v>_</v>
      </c>
      <c r="B424" s="20"/>
      <c r="C424" s="12"/>
      <c r="D424" s="10"/>
      <c r="E424" s="10"/>
      <c r="F424" s="10"/>
      <c r="G424" s="10"/>
      <c r="H424" s="10"/>
      <c r="I424" s="10"/>
      <c r="J424" s="10"/>
    </row>
    <row r="425" spans="1:10" x14ac:dyDescent="0.25">
      <c r="A425" s="17" t="str">
        <f t="shared" si="62"/>
        <v>_</v>
      </c>
      <c r="B425" s="20"/>
      <c r="C425" s="12"/>
      <c r="D425" s="10"/>
      <c r="E425" s="10"/>
      <c r="F425" s="10"/>
      <c r="G425" s="10"/>
      <c r="H425" s="10"/>
      <c r="I425" s="10"/>
      <c r="J425" s="10"/>
    </row>
    <row r="426" spans="1:10" x14ac:dyDescent="0.25">
      <c r="A426" s="17" t="str">
        <f t="shared" si="62"/>
        <v>_</v>
      </c>
      <c r="B426" s="20"/>
      <c r="C426" s="12"/>
      <c r="D426" s="10"/>
      <c r="E426" s="10"/>
      <c r="F426" s="10"/>
      <c r="G426" s="10"/>
      <c r="H426" s="10"/>
      <c r="I426" s="10"/>
      <c r="J426" s="10"/>
    </row>
    <row r="427" spans="1:10" x14ac:dyDescent="0.25">
      <c r="A427" s="17" t="str">
        <f t="shared" si="62"/>
        <v>_</v>
      </c>
      <c r="B427" s="20"/>
      <c r="C427" s="12"/>
      <c r="D427" s="10"/>
      <c r="E427" s="10"/>
      <c r="F427" s="10"/>
      <c r="G427" s="10"/>
      <c r="H427" s="10"/>
      <c r="I427" s="10"/>
      <c r="J427" s="10"/>
    </row>
    <row r="428" spans="1:10" x14ac:dyDescent="0.25">
      <c r="A428" s="17" t="str">
        <f t="shared" si="62"/>
        <v>_</v>
      </c>
      <c r="B428" s="20"/>
      <c r="C428" s="12"/>
      <c r="D428" s="10"/>
      <c r="E428" s="10"/>
      <c r="F428" s="10"/>
      <c r="G428" s="10"/>
      <c r="H428" s="10"/>
      <c r="I428" s="10"/>
      <c r="J428" s="10"/>
    </row>
    <row r="429" spans="1:10" x14ac:dyDescent="0.25">
      <c r="A429" s="17" t="str">
        <f t="shared" si="62"/>
        <v>_</v>
      </c>
      <c r="B429" s="20"/>
      <c r="C429" s="12"/>
      <c r="D429" s="10"/>
      <c r="E429" s="10"/>
      <c r="F429" s="10"/>
      <c r="G429" s="10"/>
      <c r="H429" s="10"/>
      <c r="I429" s="10"/>
      <c r="J429" s="10"/>
    </row>
    <row r="430" spans="1:10" x14ac:dyDescent="0.25">
      <c r="A430" s="17" t="str">
        <f t="shared" si="62"/>
        <v>_</v>
      </c>
      <c r="B430" s="20"/>
      <c r="C430" s="12"/>
      <c r="D430" s="10"/>
      <c r="E430" s="10"/>
      <c r="F430" s="10"/>
      <c r="G430" s="10"/>
      <c r="H430" s="10"/>
      <c r="I430" s="10"/>
      <c r="J430" s="10"/>
    </row>
    <row r="431" spans="1:10" x14ac:dyDescent="0.25">
      <c r="A431" s="17" t="str">
        <f t="shared" si="62"/>
        <v>_</v>
      </c>
      <c r="B431" s="20"/>
      <c r="C431" s="12"/>
      <c r="D431" s="10"/>
      <c r="E431" s="10"/>
      <c r="F431" s="10"/>
      <c r="G431" s="10"/>
      <c r="H431" s="10"/>
      <c r="I431" s="10"/>
      <c r="J431" s="10"/>
    </row>
    <row r="432" spans="1:10" x14ac:dyDescent="0.25">
      <c r="A432" s="17" t="str">
        <f t="shared" si="62"/>
        <v>_</v>
      </c>
      <c r="B432" s="20"/>
      <c r="C432" s="12"/>
      <c r="D432" s="10"/>
      <c r="E432" s="10"/>
      <c r="F432" s="10"/>
      <c r="G432" s="10"/>
      <c r="H432" s="10"/>
      <c r="I432" s="10"/>
      <c r="J432" s="10"/>
    </row>
    <row r="433" spans="1:10" x14ac:dyDescent="0.25">
      <c r="A433" s="17" t="str">
        <f t="shared" si="62"/>
        <v>_</v>
      </c>
      <c r="B433" s="20"/>
      <c r="C433" s="12"/>
      <c r="D433" s="10"/>
      <c r="E433" s="10"/>
      <c r="F433" s="10"/>
      <c r="G433" s="10"/>
      <c r="H433" s="10"/>
      <c r="I433" s="10"/>
      <c r="J433" s="10"/>
    </row>
    <row r="434" spans="1:10" x14ac:dyDescent="0.25">
      <c r="A434" s="17" t="str">
        <f t="shared" si="62"/>
        <v>_</v>
      </c>
      <c r="B434" s="20"/>
      <c r="C434" s="12"/>
      <c r="D434" s="10"/>
      <c r="E434" s="10"/>
      <c r="F434" s="10"/>
      <c r="G434" s="10"/>
      <c r="H434" s="10"/>
      <c r="I434" s="10"/>
      <c r="J434" s="10"/>
    </row>
    <row r="435" spans="1:10" x14ac:dyDescent="0.25">
      <c r="A435" s="17" t="str">
        <f t="shared" si="62"/>
        <v>_</v>
      </c>
      <c r="B435" s="20"/>
      <c r="C435" s="12"/>
      <c r="D435" s="10"/>
      <c r="E435" s="10"/>
      <c r="F435" s="10"/>
      <c r="G435" s="10"/>
      <c r="H435" s="10"/>
      <c r="I435" s="10"/>
      <c r="J435" s="10"/>
    </row>
    <row r="436" spans="1:10" x14ac:dyDescent="0.25">
      <c r="A436" s="17" t="str">
        <f t="shared" si="62"/>
        <v>_</v>
      </c>
      <c r="B436" s="20"/>
      <c r="C436" s="12"/>
      <c r="D436" s="10"/>
      <c r="E436" s="10"/>
      <c r="F436" s="10"/>
      <c r="G436" s="10"/>
      <c r="H436" s="10"/>
      <c r="I436" s="10"/>
      <c r="J436" s="10"/>
    </row>
    <row r="437" spans="1:10" x14ac:dyDescent="0.25">
      <c r="A437" s="17" t="str">
        <f t="shared" si="62"/>
        <v>_</v>
      </c>
      <c r="B437" s="20"/>
      <c r="C437" s="12"/>
      <c r="D437" s="10"/>
      <c r="E437" s="10"/>
      <c r="F437" s="10"/>
      <c r="G437" s="10"/>
      <c r="H437" s="10"/>
      <c r="I437" s="10"/>
      <c r="J437" s="10"/>
    </row>
    <row r="438" spans="1:10" x14ac:dyDescent="0.25">
      <c r="A438" s="17" t="str">
        <f t="shared" si="62"/>
        <v>_</v>
      </c>
      <c r="B438" s="20"/>
      <c r="C438" s="12"/>
      <c r="D438" s="10"/>
      <c r="E438" s="10"/>
      <c r="F438" s="10"/>
      <c r="G438" s="10"/>
      <c r="H438" s="10"/>
      <c r="I438" s="10"/>
      <c r="J438" s="10"/>
    </row>
    <row r="439" spans="1:10" x14ac:dyDescent="0.25">
      <c r="A439" s="17" t="str">
        <f t="shared" si="62"/>
        <v>_</v>
      </c>
      <c r="B439" s="20"/>
      <c r="C439" s="12"/>
      <c r="D439" s="10"/>
      <c r="E439" s="10"/>
      <c r="F439" s="10"/>
      <c r="G439" s="10"/>
      <c r="H439" s="10"/>
      <c r="I439" s="10"/>
      <c r="J439" s="10"/>
    </row>
    <row r="440" spans="1:10" x14ac:dyDescent="0.25">
      <c r="A440" s="17" t="str">
        <f t="shared" si="62"/>
        <v>_</v>
      </c>
      <c r="B440" s="20"/>
      <c r="C440" s="12"/>
      <c r="D440" s="10"/>
      <c r="E440" s="10"/>
      <c r="F440" s="10"/>
      <c r="G440" s="10"/>
      <c r="H440" s="10"/>
      <c r="I440" s="10"/>
      <c r="J440" s="10"/>
    </row>
    <row r="441" spans="1:10" x14ac:dyDescent="0.25">
      <c r="A441" s="17" t="str">
        <f t="shared" si="62"/>
        <v>_</v>
      </c>
      <c r="B441" s="20"/>
      <c r="C441" s="12"/>
      <c r="D441" s="10"/>
      <c r="E441" s="10"/>
      <c r="F441" s="10"/>
      <c r="G441" s="10"/>
      <c r="H441" s="10"/>
      <c r="I441" s="10"/>
      <c r="J441" s="10"/>
    </row>
    <row r="442" spans="1:10" x14ac:dyDescent="0.25">
      <c r="A442" s="17" t="str">
        <f t="shared" si="62"/>
        <v>_</v>
      </c>
      <c r="B442" s="20"/>
      <c r="C442" s="12"/>
      <c r="D442" s="10"/>
      <c r="E442" s="10"/>
      <c r="F442" s="10"/>
      <c r="G442" s="10"/>
      <c r="H442" s="10"/>
      <c r="I442" s="10"/>
      <c r="J442" s="10"/>
    </row>
    <row r="443" spans="1:10" x14ac:dyDescent="0.25">
      <c r="A443" s="17" t="str">
        <f t="shared" si="62"/>
        <v>_</v>
      </c>
      <c r="B443" s="20"/>
      <c r="C443" s="12"/>
      <c r="D443" s="10"/>
      <c r="E443" s="10"/>
      <c r="F443" s="10"/>
      <c r="G443" s="10"/>
      <c r="H443" s="10"/>
      <c r="I443" s="10"/>
      <c r="J443" s="10"/>
    </row>
    <row r="444" spans="1:10" x14ac:dyDescent="0.25">
      <c r="A444" s="17" t="str">
        <f t="shared" si="62"/>
        <v>_</v>
      </c>
      <c r="B444" s="20"/>
      <c r="C444" s="12"/>
      <c r="D444" s="10"/>
      <c r="E444" s="10"/>
      <c r="F444" s="10"/>
      <c r="G444" s="10"/>
      <c r="H444" s="10"/>
      <c r="I444" s="10"/>
      <c r="J444" s="10"/>
    </row>
    <row r="445" spans="1:10" x14ac:dyDescent="0.25">
      <c r="A445" s="17" t="str">
        <f t="shared" si="62"/>
        <v>_</v>
      </c>
      <c r="B445" s="20"/>
      <c r="C445" s="12"/>
      <c r="D445" s="10"/>
      <c r="E445" s="10"/>
      <c r="F445" s="10"/>
      <c r="G445" s="10"/>
      <c r="H445" s="10"/>
      <c r="I445" s="10"/>
      <c r="J445" s="10"/>
    </row>
    <row r="446" spans="1:10" x14ac:dyDescent="0.25">
      <c r="A446" s="17" t="str">
        <f t="shared" si="62"/>
        <v>_</v>
      </c>
      <c r="B446" s="20"/>
      <c r="C446" s="12"/>
      <c r="D446" s="10"/>
      <c r="E446" s="10"/>
      <c r="F446" s="10"/>
      <c r="G446" s="10"/>
      <c r="H446" s="10"/>
      <c r="I446" s="10"/>
      <c r="J446" s="10"/>
    </row>
    <row r="447" spans="1:10" x14ac:dyDescent="0.25">
      <c r="A447" s="17" t="str">
        <f t="shared" si="62"/>
        <v>_</v>
      </c>
      <c r="B447" s="20"/>
      <c r="C447" s="12"/>
      <c r="D447" s="10"/>
      <c r="E447" s="10"/>
      <c r="F447" s="10"/>
      <c r="G447" s="10"/>
      <c r="H447" s="10"/>
      <c r="I447" s="10"/>
      <c r="J447" s="10"/>
    </row>
    <row r="448" spans="1:10" x14ac:dyDescent="0.25">
      <c r="A448" s="17" t="str">
        <f t="shared" si="62"/>
        <v>_</v>
      </c>
      <c r="B448" s="20"/>
      <c r="C448" s="12"/>
      <c r="D448" s="10"/>
      <c r="E448" s="10"/>
      <c r="F448" s="10"/>
      <c r="G448" s="10"/>
      <c r="H448" s="10"/>
      <c r="I448" s="10"/>
      <c r="J448" s="10"/>
    </row>
    <row r="449" spans="1:10" x14ac:dyDescent="0.25">
      <c r="A449" s="17" t="str">
        <f t="shared" si="62"/>
        <v>_</v>
      </c>
      <c r="B449" s="20"/>
      <c r="C449" s="12"/>
      <c r="D449" s="10"/>
      <c r="E449" s="10"/>
      <c r="F449" s="10"/>
      <c r="G449" s="10"/>
      <c r="H449" s="10"/>
      <c r="I449" s="10"/>
      <c r="J449" s="10"/>
    </row>
    <row r="450" spans="1:10" x14ac:dyDescent="0.25">
      <c r="A450" s="17" t="str">
        <f t="shared" si="62"/>
        <v>_</v>
      </c>
      <c r="B450" s="20"/>
      <c r="C450" s="12"/>
      <c r="D450" s="10"/>
      <c r="E450" s="10"/>
      <c r="F450" s="10"/>
      <c r="G450" s="10"/>
      <c r="H450" s="10"/>
      <c r="I450" s="10"/>
      <c r="J450" s="10"/>
    </row>
    <row r="451" spans="1:10" x14ac:dyDescent="0.25">
      <c r="A451" s="17" t="str">
        <f t="shared" ref="A451:A514" si="63">CONCATENATE(B451,"_",C451)</f>
        <v>_</v>
      </c>
      <c r="B451" s="20"/>
      <c r="C451" s="12"/>
      <c r="D451" s="10"/>
      <c r="E451" s="10"/>
      <c r="F451" s="10"/>
      <c r="G451" s="10"/>
      <c r="H451" s="10"/>
      <c r="I451" s="10"/>
      <c r="J451" s="10"/>
    </row>
    <row r="452" spans="1:10" x14ac:dyDescent="0.25">
      <c r="A452" s="17" t="str">
        <f t="shared" si="63"/>
        <v>_</v>
      </c>
      <c r="B452" s="20"/>
      <c r="C452" s="12"/>
      <c r="D452" s="10"/>
      <c r="E452" s="10"/>
      <c r="F452" s="10"/>
      <c r="G452" s="10"/>
      <c r="H452" s="10"/>
      <c r="I452" s="10"/>
      <c r="J452" s="10"/>
    </row>
    <row r="453" spans="1:10" x14ac:dyDescent="0.25">
      <c r="A453" s="17" t="str">
        <f t="shared" si="63"/>
        <v>_</v>
      </c>
      <c r="B453" s="20"/>
      <c r="C453" s="12"/>
      <c r="D453" s="10"/>
      <c r="E453" s="10"/>
      <c r="F453" s="10"/>
      <c r="G453" s="10"/>
      <c r="H453" s="10"/>
      <c r="I453" s="10"/>
      <c r="J453" s="10"/>
    </row>
    <row r="454" spans="1:10" x14ac:dyDescent="0.25">
      <c r="A454" s="17" t="str">
        <f t="shared" si="63"/>
        <v>_</v>
      </c>
      <c r="B454" s="20"/>
      <c r="C454" s="12"/>
      <c r="D454" s="10"/>
      <c r="E454" s="10"/>
      <c r="F454" s="10"/>
      <c r="G454" s="10"/>
      <c r="H454" s="10"/>
      <c r="I454" s="10"/>
      <c r="J454" s="10"/>
    </row>
    <row r="455" spans="1:10" x14ac:dyDescent="0.25">
      <c r="A455" s="17" t="str">
        <f t="shared" si="63"/>
        <v>_</v>
      </c>
      <c r="B455" s="20"/>
      <c r="C455" s="12"/>
      <c r="D455" s="10"/>
      <c r="E455" s="10"/>
      <c r="F455" s="10"/>
      <c r="G455" s="10"/>
      <c r="H455" s="10"/>
      <c r="I455" s="10"/>
      <c r="J455" s="10"/>
    </row>
    <row r="456" spans="1:10" x14ac:dyDescent="0.25">
      <c r="A456" s="17" t="str">
        <f t="shared" si="63"/>
        <v>_</v>
      </c>
      <c r="B456" s="20"/>
      <c r="C456" s="12"/>
      <c r="D456" s="10"/>
      <c r="E456" s="10"/>
      <c r="F456" s="10"/>
      <c r="G456" s="10"/>
      <c r="H456" s="10"/>
      <c r="I456" s="10"/>
      <c r="J456" s="10"/>
    </row>
    <row r="457" spans="1:10" x14ac:dyDescent="0.25">
      <c r="A457" s="17" t="str">
        <f t="shared" si="63"/>
        <v>_</v>
      </c>
      <c r="B457" s="20"/>
      <c r="C457" s="12"/>
      <c r="D457" s="10"/>
      <c r="E457" s="10"/>
      <c r="F457" s="10"/>
      <c r="G457" s="10"/>
      <c r="H457" s="10"/>
      <c r="I457" s="10"/>
      <c r="J457" s="10"/>
    </row>
    <row r="458" spans="1:10" x14ac:dyDescent="0.25">
      <c r="A458" s="17" t="str">
        <f t="shared" si="63"/>
        <v>_</v>
      </c>
      <c r="B458" s="20"/>
      <c r="C458" s="12"/>
      <c r="D458" s="10"/>
      <c r="E458" s="10"/>
      <c r="F458" s="10"/>
      <c r="G458" s="10"/>
      <c r="H458" s="10"/>
      <c r="I458" s="10"/>
      <c r="J458" s="10"/>
    </row>
    <row r="459" spans="1:10" x14ac:dyDescent="0.25">
      <c r="A459" s="17" t="str">
        <f t="shared" si="63"/>
        <v>_</v>
      </c>
      <c r="B459" s="20"/>
      <c r="C459" s="12"/>
      <c r="D459" s="10"/>
      <c r="E459" s="10"/>
      <c r="F459" s="10"/>
      <c r="G459" s="10"/>
      <c r="H459" s="10"/>
      <c r="I459" s="10"/>
      <c r="J459" s="10"/>
    </row>
    <row r="460" spans="1:10" x14ac:dyDescent="0.25">
      <c r="A460" s="17" t="str">
        <f t="shared" si="63"/>
        <v>_</v>
      </c>
      <c r="B460" s="20"/>
      <c r="C460" s="12"/>
      <c r="D460" s="10"/>
      <c r="E460" s="10"/>
      <c r="F460" s="10"/>
      <c r="G460" s="10"/>
      <c r="H460" s="10"/>
      <c r="I460" s="10"/>
      <c r="J460" s="10"/>
    </row>
    <row r="461" spans="1:10" x14ac:dyDescent="0.25">
      <c r="A461" s="17" t="str">
        <f t="shared" si="63"/>
        <v>_</v>
      </c>
      <c r="B461" s="20"/>
      <c r="C461" s="12"/>
      <c r="D461" s="10"/>
      <c r="E461" s="10"/>
      <c r="F461" s="10"/>
      <c r="G461" s="10"/>
      <c r="H461" s="10"/>
      <c r="I461" s="10"/>
      <c r="J461" s="10"/>
    </row>
    <row r="462" spans="1:10" x14ac:dyDescent="0.25">
      <c r="A462" s="17" t="str">
        <f t="shared" si="63"/>
        <v>_</v>
      </c>
      <c r="B462" s="20"/>
      <c r="C462" s="12"/>
      <c r="D462" s="10"/>
      <c r="E462" s="10"/>
      <c r="F462" s="10"/>
      <c r="G462" s="10"/>
      <c r="H462" s="10"/>
      <c r="I462" s="10"/>
      <c r="J462" s="10"/>
    </row>
    <row r="463" spans="1:10" x14ac:dyDescent="0.25">
      <c r="A463" s="17" t="str">
        <f t="shared" si="63"/>
        <v>_</v>
      </c>
      <c r="B463" s="20"/>
      <c r="C463" s="12"/>
      <c r="D463" s="10"/>
      <c r="E463" s="10"/>
      <c r="F463" s="10"/>
      <c r="G463" s="10"/>
      <c r="H463" s="10"/>
      <c r="I463" s="10"/>
      <c r="J463" s="10"/>
    </row>
    <row r="464" spans="1:10" x14ac:dyDescent="0.25">
      <c r="A464" s="17" t="str">
        <f t="shared" si="63"/>
        <v>_</v>
      </c>
      <c r="B464" s="20"/>
      <c r="C464" s="12"/>
      <c r="D464" s="10"/>
      <c r="E464" s="10"/>
      <c r="F464" s="10"/>
      <c r="G464" s="10"/>
      <c r="H464" s="10"/>
      <c r="I464" s="10"/>
      <c r="J464" s="10"/>
    </row>
    <row r="465" spans="1:10" x14ac:dyDescent="0.25">
      <c r="A465" s="17" t="str">
        <f t="shared" si="63"/>
        <v>_</v>
      </c>
      <c r="B465" s="20"/>
      <c r="C465" s="12"/>
      <c r="D465" s="10"/>
      <c r="E465" s="10"/>
      <c r="F465" s="10"/>
      <c r="G465" s="10"/>
      <c r="H465" s="10"/>
      <c r="I465" s="10"/>
      <c r="J465" s="10"/>
    </row>
    <row r="466" spans="1:10" x14ac:dyDescent="0.25">
      <c r="A466" s="17" t="str">
        <f t="shared" si="63"/>
        <v>_</v>
      </c>
      <c r="B466" s="20"/>
      <c r="C466" s="12"/>
      <c r="D466" s="10"/>
      <c r="E466" s="10"/>
      <c r="F466" s="10"/>
      <c r="G466" s="10"/>
      <c r="H466" s="10"/>
      <c r="I466" s="10"/>
      <c r="J466" s="10"/>
    </row>
    <row r="467" spans="1:10" x14ac:dyDescent="0.25">
      <c r="A467" s="17" t="str">
        <f t="shared" si="63"/>
        <v>_</v>
      </c>
      <c r="B467" s="20"/>
      <c r="C467" s="12"/>
      <c r="D467" s="10"/>
      <c r="E467" s="10"/>
      <c r="F467" s="10"/>
      <c r="G467" s="10"/>
      <c r="H467" s="10"/>
      <c r="I467" s="10"/>
      <c r="J467" s="10"/>
    </row>
    <row r="468" spans="1:10" x14ac:dyDescent="0.25">
      <c r="A468" s="17" t="str">
        <f t="shared" si="63"/>
        <v>_</v>
      </c>
      <c r="B468" s="20"/>
      <c r="C468" s="12"/>
      <c r="D468" s="10"/>
      <c r="E468" s="10"/>
      <c r="F468" s="10"/>
      <c r="G468" s="10"/>
      <c r="H468" s="10"/>
      <c r="I468" s="10"/>
      <c r="J468" s="10"/>
    </row>
    <row r="469" spans="1:10" x14ac:dyDescent="0.25">
      <c r="A469" s="17" t="str">
        <f t="shared" si="63"/>
        <v>_</v>
      </c>
      <c r="B469" s="20"/>
      <c r="C469" s="12"/>
      <c r="D469" s="10"/>
      <c r="E469" s="10"/>
      <c r="F469" s="10"/>
      <c r="G469" s="10"/>
      <c r="H469" s="10"/>
      <c r="I469" s="10"/>
      <c r="J469" s="10"/>
    </row>
    <row r="470" spans="1:10" x14ac:dyDescent="0.25">
      <c r="A470" s="17" t="str">
        <f t="shared" si="63"/>
        <v>_</v>
      </c>
      <c r="B470" s="20"/>
      <c r="C470" s="12"/>
      <c r="D470" s="10"/>
      <c r="E470" s="10"/>
      <c r="F470" s="10"/>
      <c r="G470" s="10"/>
      <c r="H470" s="10"/>
      <c r="I470" s="10"/>
      <c r="J470" s="10"/>
    </row>
    <row r="471" spans="1:10" x14ac:dyDescent="0.25">
      <c r="A471" s="17" t="str">
        <f t="shared" si="63"/>
        <v>_</v>
      </c>
      <c r="B471" s="20"/>
      <c r="C471" s="12"/>
      <c r="D471" s="10"/>
      <c r="E471" s="10"/>
      <c r="F471" s="10"/>
      <c r="G471" s="10"/>
      <c r="H471" s="10"/>
      <c r="I471" s="10"/>
      <c r="J471" s="10"/>
    </row>
    <row r="472" spans="1:10" x14ac:dyDescent="0.25">
      <c r="A472" s="17" t="str">
        <f t="shared" si="63"/>
        <v>_</v>
      </c>
      <c r="B472" s="20"/>
      <c r="C472" s="12"/>
      <c r="D472" s="10"/>
      <c r="E472" s="10"/>
      <c r="F472" s="10"/>
      <c r="G472" s="10"/>
      <c r="H472" s="10"/>
      <c r="I472" s="10"/>
      <c r="J472" s="10"/>
    </row>
    <row r="473" spans="1:10" x14ac:dyDescent="0.25">
      <c r="A473" s="17" t="str">
        <f t="shared" si="63"/>
        <v>_</v>
      </c>
      <c r="B473" s="20"/>
      <c r="C473" s="12"/>
      <c r="D473" s="10"/>
      <c r="E473" s="10"/>
      <c r="F473" s="10"/>
      <c r="G473" s="10"/>
      <c r="H473" s="10"/>
      <c r="I473" s="10"/>
      <c r="J473" s="10"/>
    </row>
    <row r="474" spans="1:10" x14ac:dyDescent="0.25">
      <c r="A474" s="17" t="str">
        <f t="shared" si="63"/>
        <v>_</v>
      </c>
      <c r="B474" s="20"/>
      <c r="C474" s="12"/>
      <c r="D474" s="10"/>
      <c r="E474" s="10"/>
      <c r="F474" s="10"/>
      <c r="G474" s="10"/>
      <c r="H474" s="10"/>
      <c r="I474" s="10"/>
      <c r="J474" s="10"/>
    </row>
    <row r="475" spans="1:10" x14ac:dyDescent="0.25">
      <c r="A475" s="17" t="str">
        <f t="shared" si="63"/>
        <v>_</v>
      </c>
      <c r="B475" s="20"/>
      <c r="C475" s="12"/>
      <c r="D475" s="10"/>
      <c r="E475" s="10"/>
      <c r="F475" s="10"/>
      <c r="G475" s="10"/>
      <c r="H475" s="10"/>
      <c r="I475" s="10"/>
      <c r="J475" s="10"/>
    </row>
    <row r="476" spans="1:10" x14ac:dyDescent="0.25">
      <c r="A476" s="17" t="str">
        <f t="shared" si="63"/>
        <v>_</v>
      </c>
      <c r="B476" s="20"/>
      <c r="C476" s="12"/>
      <c r="D476" s="10"/>
      <c r="E476" s="10"/>
      <c r="F476" s="10"/>
      <c r="G476" s="10"/>
      <c r="H476" s="10"/>
      <c r="I476" s="10"/>
      <c r="J476" s="10"/>
    </row>
    <row r="477" spans="1:10" x14ac:dyDescent="0.25">
      <c r="A477" s="17" t="str">
        <f t="shared" si="63"/>
        <v>_</v>
      </c>
      <c r="B477" s="20"/>
      <c r="C477" s="12"/>
      <c r="D477" s="10"/>
      <c r="E477" s="10"/>
      <c r="F477" s="10"/>
      <c r="G477" s="10"/>
      <c r="H477" s="10"/>
      <c r="I477" s="10"/>
      <c r="J477" s="10"/>
    </row>
    <row r="478" spans="1:10" x14ac:dyDescent="0.25">
      <c r="A478" s="17" t="str">
        <f t="shared" si="63"/>
        <v>_</v>
      </c>
      <c r="B478" s="20"/>
      <c r="C478" s="12"/>
      <c r="D478" s="10"/>
      <c r="E478" s="10"/>
      <c r="F478" s="10"/>
      <c r="G478" s="10"/>
      <c r="H478" s="10"/>
      <c r="I478" s="10"/>
      <c r="J478" s="10"/>
    </row>
    <row r="479" spans="1:10" x14ac:dyDescent="0.25">
      <c r="A479" s="17" t="str">
        <f t="shared" si="63"/>
        <v>_</v>
      </c>
      <c r="B479" s="20"/>
      <c r="C479" s="12"/>
      <c r="D479" s="10"/>
      <c r="E479" s="10"/>
      <c r="F479" s="10"/>
      <c r="G479" s="10"/>
      <c r="H479" s="10"/>
      <c r="I479" s="10"/>
      <c r="J479" s="10"/>
    </row>
    <row r="480" spans="1:10" x14ac:dyDescent="0.25">
      <c r="A480" s="17" t="str">
        <f t="shared" si="63"/>
        <v>_</v>
      </c>
      <c r="B480" s="20"/>
      <c r="C480" s="12"/>
      <c r="D480" s="10"/>
      <c r="E480" s="10"/>
      <c r="F480" s="10"/>
      <c r="G480" s="10"/>
      <c r="H480" s="10"/>
      <c r="I480" s="10"/>
      <c r="J480" s="10"/>
    </row>
    <row r="481" spans="1:10" x14ac:dyDescent="0.25">
      <c r="A481" s="17" t="str">
        <f t="shared" si="63"/>
        <v>_</v>
      </c>
      <c r="B481" s="20"/>
      <c r="C481" s="12"/>
      <c r="D481" s="10"/>
      <c r="E481" s="10"/>
      <c r="F481" s="10"/>
      <c r="G481" s="10"/>
      <c r="H481" s="10"/>
      <c r="I481" s="10"/>
      <c r="J481" s="10"/>
    </row>
    <row r="482" spans="1:10" x14ac:dyDescent="0.25">
      <c r="A482" s="17" t="str">
        <f t="shared" si="63"/>
        <v>_</v>
      </c>
      <c r="B482" s="20"/>
      <c r="C482" s="12"/>
      <c r="D482" s="10"/>
      <c r="E482" s="10"/>
      <c r="F482" s="10"/>
      <c r="G482" s="10"/>
      <c r="H482" s="10"/>
      <c r="I482" s="10"/>
      <c r="J482" s="10"/>
    </row>
    <row r="483" spans="1:10" x14ac:dyDescent="0.25">
      <c r="A483" s="17" t="str">
        <f t="shared" si="63"/>
        <v>_</v>
      </c>
      <c r="B483" s="20"/>
      <c r="C483" s="12"/>
      <c r="D483" s="10"/>
      <c r="E483" s="10"/>
      <c r="F483" s="10"/>
      <c r="G483" s="10"/>
      <c r="H483" s="10"/>
      <c r="I483" s="10"/>
      <c r="J483" s="10"/>
    </row>
    <row r="484" spans="1:10" x14ac:dyDescent="0.25">
      <c r="A484" s="17" t="str">
        <f t="shared" si="63"/>
        <v>_</v>
      </c>
      <c r="B484" s="20"/>
      <c r="C484" s="12"/>
      <c r="D484" s="10"/>
      <c r="E484" s="10"/>
      <c r="F484" s="10"/>
      <c r="G484" s="10"/>
      <c r="H484" s="10"/>
      <c r="I484" s="10"/>
      <c r="J484" s="10"/>
    </row>
    <row r="485" spans="1:10" x14ac:dyDescent="0.25">
      <c r="A485" s="17" t="str">
        <f t="shared" si="63"/>
        <v>_</v>
      </c>
      <c r="B485" s="20"/>
      <c r="C485" s="12"/>
      <c r="D485" s="10"/>
      <c r="E485" s="10"/>
      <c r="F485" s="10"/>
      <c r="G485" s="10"/>
      <c r="H485" s="10"/>
      <c r="I485" s="10"/>
      <c r="J485" s="10"/>
    </row>
    <row r="486" spans="1:10" x14ac:dyDescent="0.25">
      <c r="A486" s="17" t="str">
        <f t="shared" si="63"/>
        <v>_</v>
      </c>
      <c r="B486" s="20"/>
      <c r="C486" s="12"/>
      <c r="D486" s="10"/>
      <c r="E486" s="10"/>
      <c r="F486" s="10"/>
      <c r="G486" s="10"/>
      <c r="H486" s="10"/>
      <c r="I486" s="10"/>
      <c r="J486" s="10"/>
    </row>
    <row r="487" spans="1:10" x14ac:dyDescent="0.25">
      <c r="A487" s="17" t="str">
        <f t="shared" si="63"/>
        <v>_</v>
      </c>
      <c r="B487" s="20"/>
      <c r="C487" s="12"/>
      <c r="D487" s="10"/>
      <c r="E487" s="10"/>
      <c r="F487" s="10"/>
      <c r="G487" s="10"/>
      <c r="H487" s="10"/>
      <c r="I487" s="10"/>
      <c r="J487" s="10"/>
    </row>
    <row r="488" spans="1:10" x14ac:dyDescent="0.25">
      <c r="A488" s="17" t="str">
        <f t="shared" si="63"/>
        <v>_</v>
      </c>
      <c r="B488" s="20"/>
      <c r="C488" s="12"/>
      <c r="D488" s="10"/>
      <c r="E488" s="10"/>
      <c r="F488" s="10"/>
      <c r="G488" s="10"/>
      <c r="H488" s="10"/>
      <c r="I488" s="10"/>
      <c r="J488" s="10"/>
    </row>
    <row r="489" spans="1:10" x14ac:dyDescent="0.25">
      <c r="A489" s="17" t="str">
        <f t="shared" si="63"/>
        <v>_</v>
      </c>
      <c r="B489" s="20"/>
      <c r="C489" s="12"/>
      <c r="D489" s="10"/>
      <c r="E489" s="10"/>
      <c r="F489" s="10"/>
      <c r="G489" s="10"/>
      <c r="H489" s="10"/>
      <c r="I489" s="10"/>
      <c r="J489" s="10"/>
    </row>
    <row r="490" spans="1:10" x14ac:dyDescent="0.25">
      <c r="A490" s="17" t="str">
        <f t="shared" si="63"/>
        <v>_</v>
      </c>
      <c r="B490" s="20"/>
      <c r="C490" s="12"/>
      <c r="D490" s="10"/>
      <c r="E490" s="10"/>
      <c r="F490" s="10"/>
      <c r="G490" s="10"/>
      <c r="H490" s="10"/>
      <c r="I490" s="10"/>
      <c r="J490" s="10"/>
    </row>
    <row r="491" spans="1:10" x14ac:dyDescent="0.25">
      <c r="A491" s="17" t="str">
        <f t="shared" si="63"/>
        <v>_</v>
      </c>
      <c r="B491" s="20"/>
      <c r="C491" s="12"/>
      <c r="D491" s="10"/>
      <c r="E491" s="10"/>
      <c r="F491" s="10"/>
      <c r="G491" s="10"/>
      <c r="H491" s="10"/>
      <c r="I491" s="10"/>
      <c r="J491" s="10"/>
    </row>
    <row r="492" spans="1:10" x14ac:dyDescent="0.25">
      <c r="A492" s="17" t="str">
        <f t="shared" si="63"/>
        <v>_</v>
      </c>
      <c r="B492" s="20"/>
      <c r="C492" s="12"/>
      <c r="D492" s="10"/>
      <c r="E492" s="10"/>
      <c r="F492" s="10"/>
      <c r="G492" s="10"/>
      <c r="H492" s="10"/>
      <c r="I492" s="10"/>
      <c r="J492" s="10"/>
    </row>
    <row r="493" spans="1:10" x14ac:dyDescent="0.25">
      <c r="A493" s="17" t="str">
        <f t="shared" si="63"/>
        <v>_</v>
      </c>
      <c r="B493" s="20"/>
      <c r="C493" s="12"/>
      <c r="D493" s="10"/>
      <c r="E493" s="10"/>
      <c r="F493" s="10"/>
      <c r="G493" s="10"/>
      <c r="H493" s="10"/>
      <c r="I493" s="10"/>
      <c r="J493" s="10"/>
    </row>
    <row r="494" spans="1:10" x14ac:dyDescent="0.25">
      <c r="A494" s="17" t="str">
        <f t="shared" si="63"/>
        <v>_</v>
      </c>
      <c r="B494" s="20"/>
      <c r="C494" s="12"/>
      <c r="D494" s="10"/>
      <c r="E494" s="10"/>
      <c r="F494" s="10"/>
      <c r="G494" s="10"/>
      <c r="H494" s="10"/>
      <c r="I494" s="10"/>
      <c r="J494" s="10"/>
    </row>
    <row r="495" spans="1:10" x14ac:dyDescent="0.25">
      <c r="A495" s="17" t="str">
        <f t="shared" si="63"/>
        <v>_</v>
      </c>
      <c r="B495" s="20"/>
      <c r="C495" s="12"/>
      <c r="D495" s="10"/>
      <c r="E495" s="10"/>
      <c r="F495" s="10"/>
      <c r="G495" s="10"/>
      <c r="H495" s="10"/>
      <c r="I495" s="10"/>
      <c r="J495" s="10"/>
    </row>
    <row r="496" spans="1:10" x14ac:dyDescent="0.25">
      <c r="A496" s="17" t="str">
        <f t="shared" si="63"/>
        <v>_</v>
      </c>
      <c r="B496" s="20"/>
      <c r="C496" s="12"/>
      <c r="D496" s="10"/>
      <c r="E496" s="10"/>
      <c r="F496" s="10"/>
      <c r="G496" s="10"/>
      <c r="H496" s="10"/>
      <c r="I496" s="10"/>
      <c r="J496" s="10"/>
    </row>
    <row r="497" spans="1:10" x14ac:dyDescent="0.25">
      <c r="A497" s="17" t="str">
        <f t="shared" si="63"/>
        <v>_</v>
      </c>
      <c r="B497" s="20"/>
      <c r="C497" s="12"/>
      <c r="D497" s="10"/>
      <c r="E497" s="10"/>
      <c r="F497" s="10"/>
      <c r="G497" s="10"/>
      <c r="H497" s="10"/>
      <c r="I497" s="10"/>
      <c r="J497" s="10"/>
    </row>
    <row r="498" spans="1:10" x14ac:dyDescent="0.25">
      <c r="A498" s="17" t="str">
        <f t="shared" si="63"/>
        <v>_</v>
      </c>
      <c r="B498" s="20"/>
      <c r="C498" s="12"/>
      <c r="D498" s="10"/>
      <c r="E498" s="10"/>
      <c r="F498" s="10"/>
      <c r="G498" s="10"/>
      <c r="H498" s="10"/>
      <c r="I498" s="10"/>
      <c r="J498" s="10"/>
    </row>
    <row r="499" spans="1:10" x14ac:dyDescent="0.25">
      <c r="A499" s="17" t="str">
        <f t="shared" si="63"/>
        <v>_</v>
      </c>
      <c r="B499" s="20"/>
      <c r="C499" s="12"/>
      <c r="D499" s="10"/>
      <c r="E499" s="10"/>
      <c r="F499" s="10"/>
      <c r="G499" s="10"/>
      <c r="H499" s="10"/>
      <c r="I499" s="10"/>
      <c r="J499" s="10"/>
    </row>
    <row r="500" spans="1:10" x14ac:dyDescent="0.25">
      <c r="A500" s="17" t="str">
        <f t="shared" si="63"/>
        <v>_</v>
      </c>
      <c r="B500" s="20"/>
      <c r="C500" s="12"/>
      <c r="D500" s="10"/>
      <c r="E500" s="10"/>
      <c r="F500" s="10"/>
      <c r="G500" s="10"/>
      <c r="H500" s="10"/>
      <c r="I500" s="10"/>
      <c r="J500" s="10"/>
    </row>
    <row r="501" spans="1:10" x14ac:dyDescent="0.25">
      <c r="A501" s="17" t="str">
        <f t="shared" si="63"/>
        <v>_</v>
      </c>
      <c r="B501" s="20"/>
      <c r="C501" s="12"/>
      <c r="D501" s="10"/>
      <c r="E501" s="10"/>
      <c r="F501" s="10"/>
      <c r="G501" s="10"/>
      <c r="H501" s="10"/>
      <c r="I501" s="10"/>
      <c r="J501" s="10"/>
    </row>
    <row r="502" spans="1:10" x14ac:dyDescent="0.25">
      <c r="A502" s="17" t="str">
        <f t="shared" si="63"/>
        <v>_</v>
      </c>
      <c r="B502" s="20"/>
      <c r="C502" s="12"/>
      <c r="D502" s="10"/>
      <c r="E502" s="10"/>
      <c r="F502" s="10"/>
      <c r="G502" s="10"/>
      <c r="H502" s="10"/>
      <c r="I502" s="10"/>
      <c r="J502" s="10"/>
    </row>
    <row r="503" spans="1:10" x14ac:dyDescent="0.25">
      <c r="A503" s="17" t="str">
        <f t="shared" si="63"/>
        <v>_</v>
      </c>
      <c r="B503" s="20"/>
      <c r="C503" s="12"/>
      <c r="D503" s="10"/>
      <c r="E503" s="10"/>
      <c r="F503" s="10"/>
      <c r="G503" s="10"/>
      <c r="H503" s="10"/>
      <c r="I503" s="10"/>
      <c r="J503" s="10"/>
    </row>
    <row r="504" spans="1:10" x14ac:dyDescent="0.25">
      <c r="A504" s="17" t="str">
        <f t="shared" si="63"/>
        <v>_</v>
      </c>
      <c r="B504" s="20"/>
      <c r="C504" s="12"/>
      <c r="D504" s="10"/>
      <c r="E504" s="10"/>
      <c r="F504" s="10"/>
      <c r="G504" s="10"/>
      <c r="H504" s="10"/>
      <c r="I504" s="10"/>
      <c r="J504" s="10"/>
    </row>
    <row r="505" spans="1:10" x14ac:dyDescent="0.25">
      <c r="A505" s="17" t="str">
        <f t="shared" si="63"/>
        <v>_</v>
      </c>
      <c r="B505" s="20"/>
      <c r="C505" s="12"/>
      <c r="D505" s="10"/>
      <c r="E505" s="10"/>
      <c r="F505" s="10"/>
      <c r="G505" s="10"/>
      <c r="H505" s="10"/>
      <c r="I505" s="10"/>
      <c r="J505" s="10"/>
    </row>
    <row r="506" spans="1:10" x14ac:dyDescent="0.25">
      <c r="A506" s="17" t="str">
        <f t="shared" si="63"/>
        <v>_</v>
      </c>
      <c r="B506" s="20"/>
      <c r="C506" s="12"/>
      <c r="D506" s="10"/>
      <c r="E506" s="10"/>
      <c r="F506" s="10"/>
      <c r="G506" s="10"/>
      <c r="H506" s="10"/>
      <c r="I506" s="10"/>
      <c r="J506" s="10"/>
    </row>
    <row r="507" spans="1:10" x14ac:dyDescent="0.25">
      <c r="A507" s="17" t="str">
        <f t="shared" si="63"/>
        <v>_</v>
      </c>
      <c r="B507" s="20"/>
      <c r="C507" s="12"/>
      <c r="D507" s="10"/>
      <c r="E507" s="10"/>
      <c r="F507" s="10"/>
      <c r="G507" s="10"/>
      <c r="H507" s="10"/>
      <c r="I507" s="10"/>
      <c r="J507" s="10"/>
    </row>
    <row r="508" spans="1:10" x14ac:dyDescent="0.25">
      <c r="A508" s="17" t="str">
        <f t="shared" si="63"/>
        <v>_</v>
      </c>
      <c r="B508" s="20"/>
      <c r="C508" s="12"/>
      <c r="D508" s="10"/>
      <c r="E508" s="10"/>
      <c r="F508" s="10"/>
      <c r="G508" s="10"/>
      <c r="H508" s="10"/>
      <c r="I508" s="10"/>
      <c r="J508" s="10"/>
    </row>
    <row r="509" spans="1:10" x14ac:dyDescent="0.25">
      <c r="A509" s="17" t="str">
        <f t="shared" si="63"/>
        <v>_</v>
      </c>
      <c r="B509" s="20"/>
      <c r="C509" s="12"/>
      <c r="D509" s="10"/>
      <c r="E509" s="10"/>
      <c r="F509" s="10"/>
      <c r="G509" s="10"/>
      <c r="H509" s="10"/>
      <c r="I509" s="10"/>
      <c r="J509" s="10"/>
    </row>
    <row r="510" spans="1:10" x14ac:dyDescent="0.25">
      <c r="A510" s="17" t="str">
        <f t="shared" si="63"/>
        <v>_</v>
      </c>
      <c r="B510" s="20"/>
      <c r="C510" s="12"/>
      <c r="D510" s="10"/>
      <c r="E510" s="10"/>
      <c r="F510" s="10"/>
      <c r="G510" s="10"/>
      <c r="H510" s="10"/>
      <c r="I510" s="10"/>
      <c r="J510" s="10"/>
    </row>
    <row r="511" spans="1:10" x14ac:dyDescent="0.25">
      <c r="A511" s="17" t="str">
        <f t="shared" si="63"/>
        <v>_</v>
      </c>
      <c r="B511" s="20"/>
      <c r="C511" s="12"/>
      <c r="D511" s="10"/>
      <c r="E511" s="10"/>
      <c r="F511" s="10"/>
      <c r="G511" s="10"/>
      <c r="H511" s="10"/>
      <c r="I511" s="10"/>
      <c r="J511" s="10"/>
    </row>
    <row r="512" spans="1:10" x14ac:dyDescent="0.25">
      <c r="A512" s="17" t="str">
        <f t="shared" si="63"/>
        <v>_</v>
      </c>
      <c r="B512" s="20"/>
      <c r="C512" s="12"/>
      <c r="D512" s="10"/>
      <c r="E512" s="10"/>
      <c r="F512" s="10"/>
      <c r="G512" s="10"/>
      <c r="H512" s="10"/>
      <c r="I512" s="10"/>
      <c r="J512" s="10"/>
    </row>
    <row r="513" spans="1:10" x14ac:dyDescent="0.25">
      <c r="A513" s="17" t="str">
        <f t="shared" si="63"/>
        <v>_</v>
      </c>
      <c r="B513" s="20"/>
      <c r="C513" s="12"/>
      <c r="D513" s="10"/>
      <c r="E513" s="10"/>
      <c r="F513" s="10"/>
      <c r="G513" s="10"/>
      <c r="H513" s="10"/>
      <c r="I513" s="10"/>
      <c r="J513" s="10"/>
    </row>
    <row r="514" spans="1:10" x14ac:dyDescent="0.25">
      <c r="A514" s="17" t="str">
        <f t="shared" si="63"/>
        <v>_</v>
      </c>
      <c r="B514" s="20"/>
      <c r="C514" s="12"/>
      <c r="D514" s="10"/>
      <c r="E514" s="10"/>
      <c r="F514" s="10"/>
      <c r="G514" s="10"/>
      <c r="H514" s="10"/>
      <c r="I514" s="10"/>
      <c r="J514" s="10"/>
    </row>
    <row r="515" spans="1:10" x14ac:dyDescent="0.25">
      <c r="A515" s="17" t="str">
        <f t="shared" ref="A515:A578" si="64">CONCATENATE(B515,"_",C515)</f>
        <v>_</v>
      </c>
      <c r="B515" s="20"/>
      <c r="C515" s="12"/>
      <c r="D515" s="10"/>
      <c r="E515" s="10"/>
      <c r="F515" s="10"/>
      <c r="G515" s="10"/>
      <c r="H515" s="10"/>
      <c r="I515" s="10"/>
      <c r="J515" s="10"/>
    </row>
    <row r="516" spans="1:10" x14ac:dyDescent="0.25">
      <c r="A516" s="17" t="str">
        <f t="shared" si="64"/>
        <v>_</v>
      </c>
      <c r="B516" s="20"/>
      <c r="C516" s="12"/>
      <c r="D516" s="10"/>
      <c r="E516" s="10"/>
      <c r="F516" s="10"/>
      <c r="G516" s="10"/>
      <c r="H516" s="10"/>
      <c r="I516" s="10"/>
      <c r="J516" s="10"/>
    </row>
    <row r="517" spans="1:10" x14ac:dyDescent="0.25">
      <c r="A517" s="17" t="str">
        <f t="shared" si="64"/>
        <v>_</v>
      </c>
      <c r="B517" s="20"/>
      <c r="C517" s="12"/>
      <c r="D517" s="10"/>
      <c r="E517" s="10"/>
      <c r="F517" s="10"/>
      <c r="G517" s="10"/>
      <c r="H517" s="10"/>
      <c r="I517" s="10"/>
      <c r="J517" s="10"/>
    </row>
    <row r="518" spans="1:10" x14ac:dyDescent="0.25">
      <c r="A518" s="17" t="str">
        <f t="shared" si="64"/>
        <v>_</v>
      </c>
      <c r="B518" s="20"/>
      <c r="C518" s="12"/>
      <c r="D518" s="10"/>
      <c r="E518" s="10"/>
      <c r="F518" s="10"/>
      <c r="G518" s="10"/>
      <c r="H518" s="10"/>
      <c r="I518" s="10"/>
      <c r="J518" s="10"/>
    </row>
    <row r="519" spans="1:10" x14ac:dyDescent="0.25">
      <c r="A519" s="17" t="str">
        <f t="shared" si="64"/>
        <v>_</v>
      </c>
      <c r="B519" s="20"/>
      <c r="C519" s="12"/>
      <c r="D519" s="10"/>
      <c r="E519" s="10"/>
      <c r="F519" s="10"/>
      <c r="G519" s="10"/>
      <c r="H519" s="10"/>
      <c r="I519" s="10"/>
      <c r="J519" s="10"/>
    </row>
    <row r="520" spans="1:10" x14ac:dyDescent="0.25">
      <c r="A520" s="17" t="str">
        <f t="shared" si="64"/>
        <v>_</v>
      </c>
      <c r="B520" s="20"/>
      <c r="C520" s="12"/>
      <c r="D520" s="10"/>
      <c r="E520" s="10"/>
      <c r="F520" s="10"/>
      <c r="G520" s="10"/>
      <c r="H520" s="10"/>
      <c r="I520" s="10"/>
      <c r="J520" s="10"/>
    </row>
    <row r="521" spans="1:10" x14ac:dyDescent="0.25">
      <c r="A521" s="17" t="str">
        <f t="shared" si="64"/>
        <v>_</v>
      </c>
      <c r="B521" s="20"/>
      <c r="C521" s="12"/>
      <c r="D521" s="10"/>
      <c r="E521" s="10"/>
      <c r="F521" s="10"/>
      <c r="G521" s="10"/>
      <c r="H521" s="10"/>
      <c r="I521" s="10"/>
      <c r="J521" s="10"/>
    </row>
    <row r="522" spans="1:10" x14ac:dyDescent="0.25">
      <c r="A522" s="17" t="str">
        <f t="shared" si="64"/>
        <v>_</v>
      </c>
      <c r="B522" s="20"/>
      <c r="C522" s="12"/>
      <c r="D522" s="10"/>
      <c r="E522" s="10"/>
      <c r="F522" s="10"/>
      <c r="G522" s="10"/>
      <c r="H522" s="10"/>
      <c r="I522" s="10"/>
      <c r="J522" s="10"/>
    </row>
    <row r="523" spans="1:10" x14ac:dyDescent="0.25">
      <c r="A523" s="17" t="str">
        <f t="shared" si="64"/>
        <v>_</v>
      </c>
      <c r="B523" s="20"/>
      <c r="C523" s="12"/>
      <c r="D523" s="10"/>
      <c r="E523" s="10"/>
      <c r="F523" s="10"/>
      <c r="G523" s="10"/>
      <c r="H523" s="10"/>
      <c r="I523" s="10"/>
      <c r="J523" s="10"/>
    </row>
    <row r="524" spans="1:10" x14ac:dyDescent="0.25">
      <c r="A524" s="17" t="str">
        <f t="shared" si="64"/>
        <v>_</v>
      </c>
      <c r="B524" s="20"/>
      <c r="C524" s="12"/>
      <c r="D524" s="10"/>
      <c r="E524" s="10"/>
      <c r="F524" s="10"/>
      <c r="G524" s="10"/>
      <c r="H524" s="10"/>
      <c r="I524" s="10"/>
      <c r="J524" s="10"/>
    </row>
    <row r="525" spans="1:10" x14ac:dyDescent="0.25">
      <c r="A525" s="17" t="str">
        <f t="shared" si="64"/>
        <v>_</v>
      </c>
      <c r="B525" s="20"/>
      <c r="C525" s="12"/>
      <c r="D525" s="10"/>
      <c r="E525" s="10"/>
      <c r="F525" s="10"/>
      <c r="G525" s="10"/>
      <c r="H525" s="10"/>
      <c r="I525" s="10"/>
      <c r="J525" s="10"/>
    </row>
    <row r="526" spans="1:10" x14ac:dyDescent="0.25">
      <c r="A526" s="17" t="str">
        <f t="shared" si="64"/>
        <v>_</v>
      </c>
      <c r="B526" s="20"/>
      <c r="C526" s="12"/>
      <c r="D526" s="10"/>
      <c r="E526" s="10"/>
      <c r="F526" s="10"/>
      <c r="G526" s="10"/>
      <c r="H526" s="10"/>
      <c r="I526" s="10"/>
      <c r="J526" s="10"/>
    </row>
    <row r="527" spans="1:10" x14ac:dyDescent="0.25">
      <c r="A527" s="17" t="str">
        <f t="shared" si="64"/>
        <v>_</v>
      </c>
      <c r="B527" s="20"/>
      <c r="C527" s="12"/>
      <c r="D527" s="10"/>
      <c r="E527" s="10"/>
      <c r="F527" s="10"/>
      <c r="G527" s="10"/>
      <c r="H527" s="10"/>
      <c r="I527" s="10"/>
      <c r="J527" s="10"/>
    </row>
    <row r="528" spans="1:10" x14ac:dyDescent="0.25">
      <c r="A528" s="17" t="str">
        <f t="shared" si="64"/>
        <v>_</v>
      </c>
      <c r="B528" s="20"/>
      <c r="C528" s="12"/>
      <c r="D528" s="10"/>
      <c r="E528" s="10"/>
      <c r="F528" s="10"/>
      <c r="G528" s="10"/>
      <c r="H528" s="10"/>
      <c r="I528" s="10"/>
      <c r="J528" s="10"/>
    </row>
    <row r="529" spans="1:10" x14ac:dyDescent="0.25">
      <c r="A529" s="17" t="str">
        <f t="shared" si="64"/>
        <v>_</v>
      </c>
      <c r="B529" s="20"/>
      <c r="C529" s="12"/>
      <c r="D529" s="10"/>
      <c r="E529" s="10"/>
      <c r="F529" s="10"/>
      <c r="G529" s="10"/>
      <c r="H529" s="10"/>
      <c r="I529" s="10"/>
      <c r="J529" s="10"/>
    </row>
    <row r="530" spans="1:10" x14ac:dyDescent="0.25">
      <c r="A530" s="17" t="str">
        <f t="shared" si="64"/>
        <v>_</v>
      </c>
      <c r="B530" s="20"/>
      <c r="C530" s="12"/>
      <c r="D530" s="10"/>
      <c r="E530" s="10"/>
      <c r="F530" s="10"/>
      <c r="G530" s="10"/>
      <c r="H530" s="10"/>
      <c r="I530" s="10"/>
      <c r="J530" s="10"/>
    </row>
    <row r="531" spans="1:10" x14ac:dyDescent="0.25">
      <c r="A531" s="17" t="str">
        <f t="shared" si="64"/>
        <v>_</v>
      </c>
      <c r="B531" s="20"/>
      <c r="C531" s="12"/>
      <c r="D531" s="10"/>
      <c r="E531" s="10"/>
      <c r="F531" s="10"/>
      <c r="G531" s="10"/>
      <c r="H531" s="10"/>
      <c r="I531" s="10"/>
      <c r="J531" s="10"/>
    </row>
    <row r="532" spans="1:10" x14ac:dyDescent="0.25">
      <c r="A532" s="17" t="str">
        <f t="shared" si="64"/>
        <v>_</v>
      </c>
      <c r="B532" s="20"/>
      <c r="C532" s="12"/>
      <c r="D532" s="10"/>
      <c r="E532" s="10"/>
      <c r="F532" s="10"/>
      <c r="G532" s="10"/>
      <c r="H532" s="10"/>
      <c r="I532" s="10"/>
      <c r="J532" s="10"/>
    </row>
    <row r="533" spans="1:10" x14ac:dyDescent="0.25">
      <c r="A533" s="17" t="str">
        <f t="shared" si="64"/>
        <v>_</v>
      </c>
      <c r="B533" s="20"/>
      <c r="C533" s="12"/>
      <c r="D533" s="10"/>
      <c r="E533" s="10"/>
      <c r="F533" s="10"/>
      <c r="G533" s="10"/>
      <c r="H533" s="10"/>
      <c r="I533" s="10"/>
      <c r="J533" s="10"/>
    </row>
    <row r="534" spans="1:10" x14ac:dyDescent="0.25">
      <c r="A534" s="17" t="str">
        <f t="shared" si="64"/>
        <v>_</v>
      </c>
      <c r="B534" s="20"/>
      <c r="C534" s="12"/>
      <c r="D534" s="10"/>
      <c r="E534" s="10"/>
      <c r="F534" s="10"/>
      <c r="G534" s="10"/>
      <c r="H534" s="10"/>
      <c r="I534" s="10"/>
      <c r="J534" s="10"/>
    </row>
    <row r="535" spans="1:10" x14ac:dyDescent="0.25">
      <c r="A535" s="17" t="str">
        <f t="shared" si="64"/>
        <v>_</v>
      </c>
      <c r="B535" s="20"/>
      <c r="C535" s="12"/>
      <c r="D535" s="10"/>
      <c r="E535" s="10"/>
      <c r="F535" s="10"/>
      <c r="G535" s="10"/>
      <c r="H535" s="10"/>
      <c r="I535" s="10"/>
      <c r="J535" s="10"/>
    </row>
    <row r="536" spans="1:10" x14ac:dyDescent="0.25">
      <c r="A536" s="17" t="str">
        <f t="shared" si="64"/>
        <v>_</v>
      </c>
      <c r="B536" s="20"/>
      <c r="C536" s="12"/>
      <c r="D536" s="10"/>
      <c r="E536" s="10"/>
      <c r="F536" s="10"/>
      <c r="G536" s="10"/>
      <c r="H536" s="10"/>
      <c r="I536" s="10"/>
      <c r="J536" s="10"/>
    </row>
    <row r="537" spans="1:10" x14ac:dyDescent="0.25">
      <c r="A537" s="17" t="str">
        <f t="shared" si="64"/>
        <v>_</v>
      </c>
      <c r="B537" s="20"/>
      <c r="C537" s="12"/>
      <c r="D537" s="10"/>
      <c r="E537" s="10"/>
      <c r="F537" s="10"/>
      <c r="G537" s="10"/>
      <c r="H537" s="10"/>
      <c r="I537" s="10"/>
      <c r="J537" s="10"/>
    </row>
    <row r="538" spans="1:10" x14ac:dyDescent="0.25">
      <c r="A538" s="17" t="str">
        <f t="shared" si="64"/>
        <v>_</v>
      </c>
      <c r="B538" s="20"/>
      <c r="C538" s="12"/>
      <c r="D538" s="10"/>
      <c r="E538" s="10"/>
      <c r="F538" s="10"/>
      <c r="G538" s="10"/>
      <c r="H538" s="10"/>
      <c r="I538" s="10"/>
      <c r="J538" s="10"/>
    </row>
    <row r="539" spans="1:10" x14ac:dyDescent="0.25">
      <c r="A539" s="17" t="str">
        <f t="shared" si="64"/>
        <v>_</v>
      </c>
      <c r="B539" s="20"/>
      <c r="C539" s="12"/>
      <c r="D539" s="10"/>
      <c r="E539" s="10"/>
      <c r="F539" s="10"/>
      <c r="G539" s="10"/>
      <c r="H539" s="10"/>
      <c r="I539" s="10"/>
      <c r="J539" s="10"/>
    </row>
    <row r="540" spans="1:10" x14ac:dyDescent="0.25">
      <c r="A540" s="17" t="str">
        <f t="shared" si="64"/>
        <v>_</v>
      </c>
      <c r="B540" s="20"/>
      <c r="C540" s="12"/>
      <c r="D540" s="10"/>
      <c r="E540" s="10"/>
      <c r="F540" s="10"/>
      <c r="G540" s="10"/>
      <c r="H540" s="10"/>
      <c r="I540" s="10"/>
      <c r="J540" s="10"/>
    </row>
    <row r="541" spans="1:10" x14ac:dyDescent="0.25">
      <c r="A541" s="17" t="str">
        <f t="shared" si="64"/>
        <v>_</v>
      </c>
      <c r="B541" s="20"/>
      <c r="C541" s="12"/>
      <c r="D541" s="10"/>
      <c r="E541" s="10"/>
      <c r="F541" s="10"/>
      <c r="G541" s="10"/>
      <c r="H541" s="10"/>
      <c r="I541" s="10"/>
      <c r="J541" s="10"/>
    </row>
    <row r="542" spans="1:10" x14ac:dyDescent="0.25">
      <c r="A542" s="17" t="str">
        <f t="shared" si="64"/>
        <v>_</v>
      </c>
      <c r="B542" s="20"/>
      <c r="C542" s="12"/>
      <c r="D542" s="10"/>
      <c r="E542" s="10"/>
      <c r="F542" s="10"/>
      <c r="G542" s="10"/>
      <c r="H542" s="10"/>
      <c r="I542" s="10"/>
      <c r="J542" s="10"/>
    </row>
    <row r="543" spans="1:10" x14ac:dyDescent="0.25">
      <c r="A543" s="17" t="str">
        <f t="shared" si="64"/>
        <v>_</v>
      </c>
      <c r="B543" s="20"/>
      <c r="C543" s="12"/>
      <c r="D543" s="10"/>
      <c r="E543" s="10"/>
      <c r="F543" s="10"/>
      <c r="G543" s="10"/>
      <c r="H543" s="10"/>
      <c r="I543" s="10"/>
      <c r="J543" s="10"/>
    </row>
    <row r="544" spans="1:10" x14ac:dyDescent="0.25">
      <c r="A544" s="17" t="str">
        <f t="shared" si="64"/>
        <v>_</v>
      </c>
      <c r="B544" s="20"/>
      <c r="C544" s="12"/>
      <c r="D544" s="10"/>
      <c r="E544" s="10"/>
      <c r="F544" s="10"/>
      <c r="G544" s="10"/>
      <c r="H544" s="10"/>
      <c r="I544" s="10"/>
      <c r="J544" s="10"/>
    </row>
    <row r="545" spans="1:10" x14ac:dyDescent="0.25">
      <c r="A545" s="17" t="str">
        <f t="shared" si="64"/>
        <v>_</v>
      </c>
      <c r="B545" s="20"/>
      <c r="C545" s="12"/>
      <c r="D545" s="10"/>
      <c r="E545" s="10"/>
      <c r="F545" s="10"/>
      <c r="G545" s="10"/>
      <c r="H545" s="10"/>
      <c r="I545" s="10"/>
      <c r="J545" s="10"/>
    </row>
    <row r="546" spans="1:10" x14ac:dyDescent="0.25">
      <c r="A546" s="17" t="str">
        <f t="shared" si="64"/>
        <v>_</v>
      </c>
      <c r="B546" s="20"/>
      <c r="C546" s="12"/>
      <c r="D546" s="10"/>
      <c r="E546" s="10"/>
      <c r="F546" s="10"/>
      <c r="G546" s="10"/>
      <c r="H546" s="10"/>
      <c r="I546" s="10"/>
      <c r="J546" s="10"/>
    </row>
    <row r="547" spans="1:10" x14ac:dyDescent="0.25">
      <c r="A547" s="17" t="str">
        <f t="shared" si="64"/>
        <v>_</v>
      </c>
      <c r="B547" s="20"/>
      <c r="C547" s="12"/>
      <c r="D547" s="10"/>
      <c r="E547" s="10"/>
      <c r="F547" s="10"/>
      <c r="G547" s="10"/>
      <c r="H547" s="10"/>
      <c r="I547" s="10"/>
      <c r="J547" s="10"/>
    </row>
    <row r="548" spans="1:10" x14ac:dyDescent="0.25">
      <c r="A548" s="17" t="str">
        <f t="shared" si="64"/>
        <v>_</v>
      </c>
      <c r="B548" s="20"/>
      <c r="C548" s="12"/>
      <c r="D548" s="10"/>
      <c r="E548" s="10"/>
      <c r="F548" s="10"/>
      <c r="G548" s="10"/>
      <c r="H548" s="10"/>
      <c r="I548" s="10"/>
      <c r="J548" s="10"/>
    </row>
    <row r="549" spans="1:10" x14ac:dyDescent="0.25">
      <c r="A549" s="17" t="str">
        <f t="shared" si="64"/>
        <v>_</v>
      </c>
      <c r="B549" s="20"/>
      <c r="C549" s="12"/>
      <c r="D549" s="10"/>
      <c r="E549" s="10"/>
      <c r="F549" s="10"/>
      <c r="G549" s="10"/>
      <c r="H549" s="10"/>
      <c r="I549" s="10"/>
      <c r="J549" s="10"/>
    </row>
    <row r="550" spans="1:10" x14ac:dyDescent="0.25">
      <c r="A550" s="17" t="str">
        <f t="shared" si="64"/>
        <v>_</v>
      </c>
      <c r="B550" s="20"/>
      <c r="C550" s="12"/>
      <c r="D550" s="10"/>
      <c r="E550" s="10"/>
      <c r="F550" s="10"/>
      <c r="G550" s="10"/>
      <c r="H550" s="10"/>
      <c r="I550" s="10"/>
      <c r="J550" s="10"/>
    </row>
    <row r="551" spans="1:10" x14ac:dyDescent="0.25">
      <c r="A551" s="17" t="str">
        <f t="shared" si="64"/>
        <v>_</v>
      </c>
      <c r="B551" s="20"/>
      <c r="C551" s="12"/>
      <c r="D551" s="10"/>
      <c r="E551" s="10"/>
      <c r="F551" s="10"/>
      <c r="G551" s="10"/>
      <c r="H551" s="10"/>
      <c r="I551" s="10"/>
      <c r="J551" s="10"/>
    </row>
    <row r="552" spans="1:10" x14ac:dyDescent="0.25">
      <c r="A552" s="17" t="str">
        <f t="shared" si="64"/>
        <v>_</v>
      </c>
      <c r="B552" s="20"/>
      <c r="C552" s="12"/>
      <c r="D552" s="10"/>
      <c r="E552" s="10"/>
      <c r="F552" s="10"/>
      <c r="G552" s="10"/>
      <c r="H552" s="10"/>
      <c r="I552" s="10"/>
      <c r="J552" s="10"/>
    </row>
    <row r="553" spans="1:10" x14ac:dyDescent="0.25">
      <c r="A553" s="17" t="str">
        <f t="shared" si="64"/>
        <v>_</v>
      </c>
      <c r="B553" s="20"/>
      <c r="C553" s="12"/>
      <c r="D553" s="10"/>
      <c r="E553" s="10"/>
      <c r="F553" s="10"/>
      <c r="G553" s="10"/>
      <c r="H553" s="10"/>
      <c r="I553" s="10"/>
      <c r="J553" s="10"/>
    </row>
    <row r="554" spans="1:10" x14ac:dyDescent="0.25">
      <c r="A554" s="17" t="str">
        <f t="shared" si="64"/>
        <v>_</v>
      </c>
      <c r="B554" s="20"/>
      <c r="C554" s="12"/>
      <c r="D554" s="10"/>
      <c r="E554" s="10"/>
      <c r="F554" s="10"/>
      <c r="G554" s="10"/>
      <c r="H554" s="10"/>
      <c r="I554" s="10"/>
      <c r="J554" s="10"/>
    </row>
    <row r="555" spans="1:10" x14ac:dyDescent="0.25">
      <c r="A555" s="17" t="str">
        <f t="shared" si="64"/>
        <v>_</v>
      </c>
      <c r="B555" s="20"/>
      <c r="C555" s="12"/>
      <c r="D555" s="10"/>
      <c r="E555" s="10"/>
      <c r="F555" s="10"/>
      <c r="G555" s="10"/>
      <c r="H555" s="10"/>
      <c r="I555" s="10"/>
      <c r="J555" s="10"/>
    </row>
    <row r="556" spans="1:10" x14ac:dyDescent="0.25">
      <c r="A556" s="17" t="str">
        <f t="shared" si="64"/>
        <v>_</v>
      </c>
      <c r="B556" s="20"/>
      <c r="C556" s="12"/>
      <c r="D556" s="10"/>
      <c r="E556" s="10"/>
      <c r="F556" s="10"/>
      <c r="G556" s="10"/>
      <c r="H556" s="10"/>
      <c r="I556" s="10"/>
      <c r="J556" s="10"/>
    </row>
    <row r="557" spans="1:10" x14ac:dyDescent="0.25">
      <c r="A557" s="17" t="str">
        <f t="shared" si="64"/>
        <v>_</v>
      </c>
      <c r="B557" s="20"/>
      <c r="C557" s="12"/>
      <c r="D557" s="10"/>
      <c r="E557" s="10"/>
      <c r="F557" s="10"/>
      <c r="G557" s="10"/>
      <c r="H557" s="10"/>
      <c r="I557" s="10"/>
      <c r="J557" s="10"/>
    </row>
    <row r="558" spans="1:10" x14ac:dyDescent="0.25">
      <c r="A558" s="17" t="str">
        <f t="shared" si="64"/>
        <v>_</v>
      </c>
      <c r="B558" s="20"/>
      <c r="C558" s="12"/>
      <c r="D558" s="10"/>
      <c r="E558" s="10"/>
      <c r="F558" s="10"/>
      <c r="G558" s="10"/>
      <c r="H558" s="10"/>
      <c r="I558" s="10"/>
      <c r="J558" s="10"/>
    </row>
    <row r="559" spans="1:10" x14ac:dyDescent="0.25">
      <c r="A559" s="17" t="str">
        <f t="shared" si="64"/>
        <v>_</v>
      </c>
      <c r="B559" s="20"/>
      <c r="C559" s="12"/>
      <c r="D559" s="10"/>
      <c r="E559" s="10"/>
      <c r="F559" s="10"/>
      <c r="G559" s="10"/>
      <c r="H559" s="10"/>
      <c r="I559" s="10"/>
      <c r="J559" s="10"/>
    </row>
    <row r="560" spans="1:10" x14ac:dyDescent="0.25">
      <c r="A560" s="17" t="str">
        <f t="shared" si="64"/>
        <v>_</v>
      </c>
      <c r="B560" s="20"/>
      <c r="C560" s="12"/>
      <c r="D560" s="10"/>
      <c r="E560" s="10"/>
      <c r="F560" s="10"/>
      <c r="G560" s="10"/>
      <c r="H560" s="10"/>
      <c r="I560" s="10"/>
      <c r="J560" s="10"/>
    </row>
    <row r="561" spans="1:10" x14ac:dyDescent="0.25">
      <c r="A561" s="17" t="str">
        <f t="shared" si="64"/>
        <v>_</v>
      </c>
      <c r="B561" s="20"/>
      <c r="C561" s="12"/>
      <c r="D561" s="10"/>
      <c r="E561" s="10"/>
      <c r="F561" s="10"/>
      <c r="G561" s="10"/>
      <c r="H561" s="10"/>
      <c r="I561" s="10"/>
      <c r="J561" s="10"/>
    </row>
    <row r="562" spans="1:10" x14ac:dyDescent="0.25">
      <c r="A562" s="17" t="str">
        <f t="shared" si="64"/>
        <v>_</v>
      </c>
      <c r="B562" s="20"/>
      <c r="C562" s="12"/>
      <c r="D562" s="10"/>
      <c r="E562" s="10"/>
      <c r="F562" s="10"/>
      <c r="G562" s="10"/>
      <c r="H562" s="10"/>
      <c r="I562" s="10"/>
      <c r="J562" s="10"/>
    </row>
    <row r="563" spans="1:10" x14ac:dyDescent="0.25">
      <c r="A563" s="17" t="str">
        <f t="shared" si="64"/>
        <v>_</v>
      </c>
      <c r="B563" s="20"/>
      <c r="C563" s="12"/>
      <c r="D563" s="10"/>
      <c r="E563" s="10"/>
      <c r="F563" s="10"/>
      <c r="G563" s="10"/>
      <c r="H563" s="10"/>
      <c r="I563" s="10"/>
      <c r="J563" s="10"/>
    </row>
    <row r="564" spans="1:10" x14ac:dyDescent="0.25">
      <c r="A564" s="17" t="str">
        <f t="shared" si="64"/>
        <v>_</v>
      </c>
      <c r="B564" s="20"/>
      <c r="C564" s="12"/>
      <c r="D564" s="10"/>
      <c r="E564" s="10"/>
      <c r="F564" s="10"/>
      <c r="G564" s="10"/>
      <c r="H564" s="10"/>
      <c r="I564" s="10"/>
      <c r="J564" s="10"/>
    </row>
    <row r="565" spans="1:10" x14ac:dyDescent="0.25">
      <c r="A565" s="17" t="str">
        <f t="shared" si="64"/>
        <v>_</v>
      </c>
      <c r="B565" s="20"/>
      <c r="C565" s="12"/>
      <c r="D565" s="10"/>
      <c r="E565" s="10"/>
      <c r="F565" s="10"/>
      <c r="G565" s="10"/>
      <c r="H565" s="10"/>
      <c r="I565" s="10"/>
      <c r="J565" s="10"/>
    </row>
    <row r="566" spans="1:10" x14ac:dyDescent="0.25">
      <c r="A566" s="17" t="str">
        <f t="shared" si="64"/>
        <v>_</v>
      </c>
      <c r="B566" s="20"/>
      <c r="C566" s="12"/>
      <c r="D566" s="10"/>
      <c r="E566" s="10"/>
      <c r="F566" s="10"/>
      <c r="G566" s="10"/>
      <c r="H566" s="10"/>
      <c r="I566" s="10"/>
      <c r="J566" s="10"/>
    </row>
    <row r="567" spans="1:10" x14ac:dyDescent="0.25">
      <c r="A567" s="17" t="str">
        <f t="shared" si="64"/>
        <v>_</v>
      </c>
      <c r="B567" s="20"/>
      <c r="C567" s="12"/>
      <c r="D567" s="10"/>
      <c r="E567" s="10"/>
      <c r="F567" s="10"/>
      <c r="G567" s="10"/>
      <c r="H567" s="10"/>
      <c r="I567" s="10"/>
      <c r="J567" s="10"/>
    </row>
    <row r="568" spans="1:10" x14ac:dyDescent="0.25">
      <c r="A568" s="17" t="str">
        <f t="shared" si="64"/>
        <v>_</v>
      </c>
      <c r="B568" s="20"/>
      <c r="C568" s="12"/>
      <c r="D568" s="10"/>
      <c r="E568" s="10"/>
      <c r="F568" s="10"/>
      <c r="G568" s="10"/>
      <c r="H568" s="10"/>
      <c r="I568" s="10"/>
      <c r="J568" s="10"/>
    </row>
    <row r="569" spans="1:10" x14ac:dyDescent="0.25">
      <c r="A569" s="17" t="str">
        <f t="shared" si="64"/>
        <v>_</v>
      </c>
      <c r="B569" s="20"/>
      <c r="C569" s="12"/>
      <c r="D569" s="10"/>
      <c r="E569" s="10"/>
      <c r="F569" s="10"/>
      <c r="G569" s="10"/>
      <c r="H569" s="10"/>
      <c r="I569" s="10"/>
      <c r="J569" s="10"/>
    </row>
    <row r="570" spans="1:10" x14ac:dyDescent="0.25">
      <c r="A570" s="17" t="str">
        <f t="shared" si="64"/>
        <v>_</v>
      </c>
      <c r="B570" s="20"/>
      <c r="C570" s="12"/>
      <c r="D570" s="10"/>
      <c r="E570" s="10"/>
      <c r="F570" s="10"/>
      <c r="G570" s="10"/>
      <c r="H570" s="10"/>
      <c r="I570" s="10"/>
      <c r="J570" s="10"/>
    </row>
    <row r="571" spans="1:10" x14ac:dyDescent="0.25">
      <c r="A571" s="17" t="str">
        <f t="shared" si="64"/>
        <v>_</v>
      </c>
      <c r="B571" s="20"/>
      <c r="C571" s="12"/>
      <c r="D571" s="10"/>
      <c r="E571" s="10"/>
      <c r="F571" s="10"/>
      <c r="G571" s="10"/>
      <c r="H571" s="10"/>
      <c r="I571" s="10"/>
      <c r="J571" s="10"/>
    </row>
    <row r="572" spans="1:10" x14ac:dyDescent="0.25">
      <c r="A572" s="17" t="str">
        <f t="shared" si="64"/>
        <v>_</v>
      </c>
      <c r="B572" s="20"/>
      <c r="C572" s="12"/>
      <c r="D572" s="10"/>
      <c r="E572" s="10"/>
      <c r="F572" s="10"/>
      <c r="G572" s="10"/>
      <c r="H572" s="10"/>
      <c r="I572" s="10"/>
      <c r="J572" s="10"/>
    </row>
    <row r="573" spans="1:10" x14ac:dyDescent="0.25">
      <c r="A573" s="17" t="str">
        <f t="shared" si="64"/>
        <v>_</v>
      </c>
      <c r="B573" s="20"/>
      <c r="C573" s="12"/>
      <c r="D573" s="10"/>
      <c r="E573" s="10"/>
      <c r="F573" s="10"/>
      <c r="G573" s="10"/>
      <c r="H573" s="10"/>
      <c r="I573" s="10"/>
      <c r="J573" s="10"/>
    </row>
    <row r="574" spans="1:10" x14ac:dyDescent="0.25">
      <c r="A574" s="17" t="str">
        <f t="shared" si="64"/>
        <v>_</v>
      </c>
      <c r="B574" s="20"/>
      <c r="C574" s="12"/>
      <c r="D574" s="10"/>
      <c r="E574" s="10"/>
      <c r="F574" s="10"/>
      <c r="G574" s="10"/>
      <c r="H574" s="10"/>
      <c r="I574" s="10"/>
      <c r="J574" s="10"/>
    </row>
    <row r="575" spans="1:10" x14ac:dyDescent="0.25">
      <c r="A575" s="17" t="str">
        <f t="shared" si="64"/>
        <v>_</v>
      </c>
      <c r="B575" s="20"/>
      <c r="C575" s="12"/>
      <c r="D575" s="10"/>
      <c r="E575" s="10"/>
      <c r="F575" s="10"/>
      <c r="G575" s="10"/>
      <c r="H575" s="10"/>
      <c r="I575" s="10"/>
      <c r="J575" s="10"/>
    </row>
    <row r="576" spans="1:10" x14ac:dyDescent="0.25">
      <c r="A576" s="17" t="str">
        <f t="shared" si="64"/>
        <v>_</v>
      </c>
      <c r="B576" s="20"/>
      <c r="C576" s="12"/>
      <c r="D576" s="10"/>
      <c r="E576" s="10"/>
      <c r="F576" s="10"/>
      <c r="G576" s="10"/>
      <c r="H576" s="10"/>
      <c r="I576" s="10"/>
      <c r="J576" s="10"/>
    </row>
    <row r="577" spans="1:10" x14ac:dyDescent="0.25">
      <c r="A577" s="17" t="str">
        <f t="shared" si="64"/>
        <v>_</v>
      </c>
      <c r="B577" s="20"/>
      <c r="C577" s="12"/>
      <c r="D577" s="10"/>
      <c r="E577" s="10"/>
      <c r="F577" s="10"/>
      <c r="G577" s="10"/>
      <c r="H577" s="10"/>
      <c r="I577" s="10"/>
      <c r="J577" s="10"/>
    </row>
    <row r="578" spans="1:10" x14ac:dyDescent="0.25">
      <c r="A578" s="17" t="str">
        <f t="shared" si="64"/>
        <v>_</v>
      </c>
      <c r="B578" s="20"/>
      <c r="C578" s="12"/>
      <c r="D578" s="10"/>
      <c r="E578" s="10"/>
      <c r="F578" s="10"/>
      <c r="G578" s="10"/>
      <c r="H578" s="10"/>
      <c r="I578" s="10"/>
      <c r="J578" s="10"/>
    </row>
    <row r="579" spans="1:10" x14ac:dyDescent="0.25">
      <c r="A579" s="17" t="str">
        <f t="shared" ref="A579:A642" si="65">CONCATENATE(B579,"_",C579)</f>
        <v>_</v>
      </c>
      <c r="B579" s="20"/>
      <c r="C579" s="12"/>
      <c r="D579" s="10"/>
      <c r="E579" s="10"/>
      <c r="F579" s="10"/>
      <c r="G579" s="10"/>
      <c r="H579" s="10"/>
      <c r="I579" s="10"/>
      <c r="J579" s="10"/>
    </row>
    <row r="580" spans="1:10" x14ac:dyDescent="0.25">
      <c r="A580" s="17" t="str">
        <f t="shared" si="65"/>
        <v>_</v>
      </c>
      <c r="B580" s="20"/>
      <c r="C580" s="12"/>
      <c r="D580" s="10"/>
      <c r="E580" s="10"/>
      <c r="F580" s="10"/>
      <c r="G580" s="10"/>
      <c r="H580" s="10"/>
      <c r="I580" s="10"/>
      <c r="J580" s="10"/>
    </row>
    <row r="581" spans="1:10" x14ac:dyDescent="0.25">
      <c r="A581" s="17" t="str">
        <f t="shared" si="65"/>
        <v>_</v>
      </c>
      <c r="B581" s="20"/>
      <c r="C581" s="12"/>
      <c r="D581" s="10"/>
      <c r="E581" s="10"/>
      <c r="F581" s="10"/>
      <c r="G581" s="10"/>
      <c r="H581" s="10"/>
      <c r="I581" s="10"/>
      <c r="J581" s="10"/>
    </row>
    <row r="582" spans="1:10" x14ac:dyDescent="0.25">
      <c r="A582" s="17" t="str">
        <f t="shared" si="65"/>
        <v>_</v>
      </c>
      <c r="B582" s="20"/>
      <c r="C582" s="12"/>
      <c r="D582" s="10"/>
      <c r="E582" s="10"/>
      <c r="F582" s="10"/>
      <c r="G582" s="10"/>
      <c r="H582" s="10"/>
      <c r="I582" s="10"/>
      <c r="J582" s="10"/>
    </row>
    <row r="583" spans="1:10" x14ac:dyDescent="0.25">
      <c r="A583" s="17" t="str">
        <f t="shared" si="65"/>
        <v>_</v>
      </c>
      <c r="B583" s="20"/>
      <c r="C583" s="12"/>
      <c r="D583" s="10"/>
      <c r="E583" s="10"/>
      <c r="F583" s="10"/>
      <c r="G583" s="10"/>
      <c r="H583" s="10"/>
      <c r="I583" s="10"/>
      <c r="J583" s="10"/>
    </row>
    <row r="584" spans="1:10" x14ac:dyDescent="0.25">
      <c r="A584" s="17" t="str">
        <f t="shared" si="65"/>
        <v>_</v>
      </c>
      <c r="B584" s="20"/>
      <c r="C584" s="12"/>
      <c r="D584" s="10"/>
      <c r="E584" s="10"/>
      <c r="F584" s="10"/>
      <c r="G584" s="10"/>
      <c r="H584" s="10"/>
      <c r="I584" s="10"/>
      <c r="J584" s="10"/>
    </row>
    <row r="585" spans="1:10" x14ac:dyDescent="0.25">
      <c r="A585" s="17" t="str">
        <f t="shared" si="65"/>
        <v>_</v>
      </c>
      <c r="B585" s="20"/>
      <c r="C585" s="12"/>
      <c r="D585" s="10"/>
      <c r="E585" s="10"/>
      <c r="F585" s="10"/>
      <c r="G585" s="10"/>
      <c r="H585" s="10"/>
      <c r="I585" s="10"/>
      <c r="J585" s="10"/>
    </row>
    <row r="586" spans="1:10" x14ac:dyDescent="0.25">
      <c r="A586" s="17" t="str">
        <f t="shared" si="65"/>
        <v>_</v>
      </c>
      <c r="B586" s="20"/>
      <c r="C586" s="12"/>
      <c r="D586" s="10"/>
      <c r="E586" s="10"/>
      <c r="F586" s="10"/>
      <c r="G586" s="10"/>
      <c r="H586" s="10"/>
      <c r="I586" s="10"/>
      <c r="J586" s="10"/>
    </row>
    <row r="587" spans="1:10" x14ac:dyDescent="0.25">
      <c r="A587" s="17" t="str">
        <f t="shared" si="65"/>
        <v>_</v>
      </c>
      <c r="B587" s="20"/>
      <c r="C587" s="12"/>
      <c r="D587" s="10"/>
      <c r="E587" s="10"/>
      <c r="F587" s="10"/>
      <c r="G587" s="10"/>
      <c r="H587" s="10"/>
      <c r="I587" s="10"/>
      <c r="J587" s="10"/>
    </row>
    <row r="588" spans="1:10" x14ac:dyDescent="0.25">
      <c r="A588" s="17" t="str">
        <f t="shared" si="65"/>
        <v>_</v>
      </c>
      <c r="B588" s="20"/>
      <c r="C588" s="12"/>
      <c r="D588" s="10"/>
      <c r="E588" s="10"/>
      <c r="F588" s="10"/>
      <c r="G588" s="10"/>
      <c r="H588" s="10"/>
      <c r="I588" s="10"/>
      <c r="J588" s="10"/>
    </row>
    <row r="589" spans="1:10" x14ac:dyDescent="0.25">
      <c r="A589" s="17" t="str">
        <f t="shared" si="65"/>
        <v>_</v>
      </c>
      <c r="B589" s="20"/>
      <c r="C589" s="12"/>
      <c r="D589" s="10"/>
      <c r="E589" s="10"/>
      <c r="F589" s="10"/>
      <c r="G589" s="10"/>
      <c r="H589" s="10"/>
      <c r="I589" s="10"/>
      <c r="J589" s="10"/>
    </row>
    <row r="590" spans="1:10" x14ac:dyDescent="0.25">
      <c r="A590" s="17" t="str">
        <f t="shared" si="65"/>
        <v>_</v>
      </c>
      <c r="B590" s="20"/>
      <c r="C590" s="12"/>
      <c r="D590" s="10"/>
      <c r="E590" s="10"/>
      <c r="F590" s="10"/>
      <c r="G590" s="10"/>
      <c r="H590" s="10"/>
      <c r="I590" s="10"/>
      <c r="J590" s="10"/>
    </row>
    <row r="591" spans="1:10" x14ac:dyDescent="0.25">
      <c r="A591" s="17" t="str">
        <f t="shared" si="65"/>
        <v>_</v>
      </c>
      <c r="B591" s="20"/>
      <c r="C591" s="12"/>
      <c r="D591" s="10"/>
      <c r="E591" s="10"/>
      <c r="F591" s="10"/>
      <c r="G591" s="10"/>
      <c r="H591" s="10"/>
      <c r="I591" s="10"/>
      <c r="J591" s="10"/>
    </row>
    <row r="592" spans="1:10" x14ac:dyDescent="0.25">
      <c r="A592" s="17" t="str">
        <f t="shared" si="65"/>
        <v>_</v>
      </c>
      <c r="B592" s="20"/>
      <c r="C592" s="12"/>
      <c r="D592" s="10"/>
      <c r="E592" s="10"/>
      <c r="F592" s="10"/>
      <c r="G592" s="10"/>
      <c r="H592" s="10"/>
      <c r="I592" s="10"/>
      <c r="J592" s="10"/>
    </row>
    <row r="593" spans="1:10" x14ac:dyDescent="0.25">
      <c r="A593" s="17" t="str">
        <f t="shared" si="65"/>
        <v>_</v>
      </c>
      <c r="B593" s="20"/>
      <c r="C593" s="12"/>
      <c r="D593" s="10"/>
      <c r="E593" s="10"/>
      <c r="F593" s="10"/>
      <c r="G593" s="10"/>
      <c r="H593" s="10"/>
      <c r="I593" s="10"/>
      <c r="J593" s="10"/>
    </row>
    <row r="594" spans="1:10" x14ac:dyDescent="0.25">
      <c r="A594" s="17" t="str">
        <f t="shared" si="65"/>
        <v>_</v>
      </c>
      <c r="B594" s="20"/>
      <c r="C594" s="12"/>
      <c r="D594" s="10"/>
      <c r="E594" s="10"/>
      <c r="F594" s="10"/>
      <c r="G594" s="10"/>
      <c r="H594" s="10"/>
      <c r="I594" s="10"/>
      <c r="J594" s="10"/>
    </row>
    <row r="595" spans="1:10" x14ac:dyDescent="0.25">
      <c r="A595" s="17" t="str">
        <f t="shared" si="65"/>
        <v>_</v>
      </c>
      <c r="B595" s="20"/>
      <c r="C595" s="12"/>
      <c r="D595" s="10"/>
      <c r="E595" s="10"/>
      <c r="F595" s="10"/>
      <c r="G595" s="10"/>
      <c r="H595" s="10"/>
      <c r="I595" s="10"/>
      <c r="J595" s="10"/>
    </row>
    <row r="596" spans="1:10" x14ac:dyDescent="0.25">
      <c r="A596" s="17" t="str">
        <f t="shared" si="65"/>
        <v>_</v>
      </c>
      <c r="B596" s="20"/>
      <c r="C596" s="12"/>
      <c r="D596" s="10"/>
      <c r="E596" s="10"/>
      <c r="F596" s="10"/>
      <c r="G596" s="10"/>
      <c r="H596" s="10"/>
      <c r="I596" s="10"/>
      <c r="J596" s="10"/>
    </row>
    <row r="597" spans="1:10" x14ac:dyDescent="0.25">
      <c r="A597" s="17" t="str">
        <f t="shared" si="65"/>
        <v>_</v>
      </c>
      <c r="B597" s="20"/>
      <c r="C597" s="12"/>
      <c r="D597" s="10"/>
      <c r="E597" s="10"/>
      <c r="F597" s="10"/>
      <c r="G597" s="10"/>
      <c r="H597" s="10"/>
      <c r="I597" s="10"/>
      <c r="J597" s="10"/>
    </row>
    <row r="598" spans="1:10" x14ac:dyDescent="0.25">
      <c r="A598" s="17" t="str">
        <f t="shared" si="65"/>
        <v>_</v>
      </c>
      <c r="B598" s="20"/>
      <c r="C598" s="12"/>
      <c r="D598" s="10"/>
      <c r="E598" s="10"/>
      <c r="F598" s="10"/>
      <c r="G598" s="10"/>
      <c r="H598" s="10"/>
      <c r="I598" s="10"/>
      <c r="J598" s="10"/>
    </row>
    <row r="599" spans="1:10" x14ac:dyDescent="0.25">
      <c r="A599" s="17" t="str">
        <f t="shared" si="65"/>
        <v>_</v>
      </c>
      <c r="B599" s="20"/>
      <c r="C599" s="12"/>
      <c r="D599" s="10"/>
      <c r="E599" s="10"/>
      <c r="F599" s="10"/>
      <c r="G599" s="10"/>
      <c r="H599" s="10"/>
      <c r="I599" s="10"/>
      <c r="J599" s="10"/>
    </row>
    <row r="600" spans="1:10" x14ac:dyDescent="0.25">
      <c r="A600" s="17" t="str">
        <f t="shared" si="65"/>
        <v>_</v>
      </c>
      <c r="B600" s="20"/>
      <c r="C600" s="12"/>
      <c r="D600" s="10"/>
      <c r="E600" s="10"/>
      <c r="F600" s="10"/>
      <c r="G600" s="10"/>
      <c r="H600" s="10"/>
      <c r="I600" s="10"/>
      <c r="J600" s="10"/>
    </row>
    <row r="601" spans="1:10" x14ac:dyDescent="0.25">
      <c r="A601" s="17" t="str">
        <f t="shared" si="65"/>
        <v>_</v>
      </c>
      <c r="B601" s="20"/>
      <c r="C601" s="12"/>
      <c r="D601" s="10"/>
      <c r="E601" s="10"/>
      <c r="F601" s="10"/>
      <c r="G601" s="10"/>
      <c r="H601" s="10"/>
      <c r="I601" s="10"/>
      <c r="J601" s="10"/>
    </row>
    <row r="602" spans="1:10" x14ac:dyDescent="0.25">
      <c r="A602" s="17" t="str">
        <f t="shared" si="65"/>
        <v>_</v>
      </c>
      <c r="B602" s="20"/>
      <c r="C602" s="12"/>
      <c r="D602" s="10"/>
      <c r="E602" s="10"/>
      <c r="F602" s="10"/>
      <c r="G602" s="10"/>
      <c r="H602" s="10"/>
      <c r="I602" s="10"/>
      <c r="J602" s="10"/>
    </row>
    <row r="603" spans="1:10" x14ac:dyDescent="0.25">
      <c r="A603" s="17" t="str">
        <f t="shared" si="65"/>
        <v>_</v>
      </c>
      <c r="B603" s="20"/>
      <c r="C603" s="12"/>
      <c r="D603" s="10"/>
      <c r="E603" s="10"/>
      <c r="F603" s="10"/>
      <c r="G603" s="10"/>
      <c r="H603" s="10"/>
      <c r="I603" s="10"/>
      <c r="J603" s="10"/>
    </row>
    <row r="604" spans="1:10" x14ac:dyDescent="0.25">
      <c r="A604" s="17" t="str">
        <f t="shared" si="65"/>
        <v>_</v>
      </c>
      <c r="B604" s="20"/>
      <c r="C604" s="12"/>
      <c r="D604" s="10"/>
      <c r="E604" s="10"/>
      <c r="F604" s="10"/>
      <c r="G604" s="10"/>
      <c r="H604" s="10"/>
      <c r="I604" s="10"/>
      <c r="J604" s="10"/>
    </row>
    <row r="605" spans="1:10" x14ac:dyDescent="0.25">
      <c r="A605" s="17" t="str">
        <f t="shared" si="65"/>
        <v>_</v>
      </c>
      <c r="B605" s="20"/>
      <c r="C605" s="12"/>
      <c r="D605" s="10"/>
      <c r="E605" s="10"/>
      <c r="F605" s="10"/>
      <c r="G605" s="10"/>
      <c r="H605" s="10"/>
      <c r="I605" s="10"/>
      <c r="J605" s="10"/>
    </row>
    <row r="606" spans="1:10" x14ac:dyDescent="0.25">
      <c r="A606" s="17" t="str">
        <f t="shared" si="65"/>
        <v>_</v>
      </c>
      <c r="B606" s="20"/>
      <c r="C606" s="12"/>
      <c r="D606" s="10"/>
      <c r="E606" s="10"/>
      <c r="F606" s="10"/>
      <c r="G606" s="10"/>
      <c r="H606" s="10"/>
      <c r="I606" s="10"/>
      <c r="J606" s="10"/>
    </row>
    <row r="607" spans="1:10" x14ac:dyDescent="0.25">
      <c r="A607" s="17" t="str">
        <f t="shared" si="65"/>
        <v>_</v>
      </c>
      <c r="B607" s="20"/>
      <c r="C607" s="12"/>
      <c r="D607" s="10"/>
      <c r="E607" s="10"/>
      <c r="F607" s="10"/>
      <c r="G607" s="10"/>
      <c r="H607" s="10"/>
      <c r="I607" s="10"/>
      <c r="J607" s="10"/>
    </row>
    <row r="608" spans="1:10" x14ac:dyDescent="0.25">
      <c r="A608" s="17" t="str">
        <f t="shared" si="65"/>
        <v>_</v>
      </c>
      <c r="B608" s="20"/>
      <c r="C608" s="12"/>
      <c r="D608" s="10"/>
      <c r="E608" s="10"/>
      <c r="F608" s="10"/>
      <c r="G608" s="10"/>
      <c r="H608" s="10"/>
      <c r="I608" s="10"/>
      <c r="J608" s="10"/>
    </row>
    <row r="609" spans="1:10" x14ac:dyDescent="0.25">
      <c r="A609" s="17" t="str">
        <f t="shared" si="65"/>
        <v>_</v>
      </c>
      <c r="B609" s="20"/>
      <c r="C609" s="12"/>
      <c r="D609" s="10"/>
      <c r="E609" s="10"/>
      <c r="F609" s="10"/>
      <c r="G609" s="10"/>
      <c r="H609" s="10"/>
      <c r="I609" s="10"/>
      <c r="J609" s="10"/>
    </row>
    <row r="610" spans="1:10" x14ac:dyDescent="0.25">
      <c r="A610" s="17" t="str">
        <f t="shared" si="65"/>
        <v>_</v>
      </c>
      <c r="B610" s="20"/>
      <c r="C610" s="12"/>
      <c r="D610" s="10"/>
      <c r="E610" s="10"/>
      <c r="F610" s="10"/>
      <c r="G610" s="10"/>
      <c r="H610" s="10"/>
      <c r="I610" s="10"/>
      <c r="J610" s="10"/>
    </row>
    <row r="611" spans="1:10" x14ac:dyDescent="0.25">
      <c r="A611" s="17" t="str">
        <f t="shared" si="65"/>
        <v>_</v>
      </c>
      <c r="B611" s="20"/>
      <c r="C611" s="12"/>
      <c r="D611" s="10"/>
      <c r="E611" s="10"/>
      <c r="F611" s="10"/>
      <c r="G611" s="10"/>
      <c r="H611" s="10"/>
      <c r="I611" s="10"/>
      <c r="J611" s="10"/>
    </row>
    <row r="612" spans="1:10" x14ac:dyDescent="0.25">
      <c r="A612" s="17" t="str">
        <f t="shared" si="65"/>
        <v>_</v>
      </c>
      <c r="B612" s="20"/>
      <c r="C612" s="12"/>
      <c r="D612" s="10"/>
      <c r="E612" s="10"/>
      <c r="F612" s="10"/>
      <c r="G612" s="10"/>
      <c r="H612" s="10"/>
      <c r="I612" s="10"/>
      <c r="J612" s="10"/>
    </row>
    <row r="613" spans="1:10" x14ac:dyDescent="0.25">
      <c r="A613" s="17" t="str">
        <f t="shared" si="65"/>
        <v>_</v>
      </c>
      <c r="B613" s="20"/>
      <c r="C613" s="12"/>
      <c r="D613" s="10"/>
      <c r="E613" s="10"/>
      <c r="F613" s="10"/>
      <c r="G613" s="10"/>
      <c r="H613" s="10"/>
      <c r="I613" s="10"/>
      <c r="J613" s="10"/>
    </row>
    <row r="614" spans="1:10" x14ac:dyDescent="0.25">
      <c r="A614" s="17" t="str">
        <f t="shared" si="65"/>
        <v>_</v>
      </c>
      <c r="B614" s="20"/>
      <c r="C614" s="12"/>
      <c r="D614" s="10"/>
      <c r="E614" s="10"/>
      <c r="F614" s="10"/>
      <c r="G614" s="10"/>
      <c r="H614" s="10"/>
      <c r="I614" s="10"/>
      <c r="J614" s="10"/>
    </row>
    <row r="615" spans="1:10" x14ac:dyDescent="0.25">
      <c r="A615" s="17" t="str">
        <f t="shared" si="65"/>
        <v>_</v>
      </c>
      <c r="B615" s="20"/>
      <c r="C615" s="12"/>
      <c r="D615" s="10"/>
      <c r="E615" s="10"/>
      <c r="F615" s="10"/>
      <c r="G615" s="10"/>
      <c r="H615" s="10"/>
      <c r="I615" s="10"/>
      <c r="J615" s="10"/>
    </row>
    <row r="616" spans="1:10" x14ac:dyDescent="0.25">
      <c r="A616" s="17" t="str">
        <f t="shared" si="65"/>
        <v>_</v>
      </c>
      <c r="B616" s="20"/>
      <c r="C616" s="12"/>
      <c r="D616" s="10"/>
      <c r="E616" s="10"/>
      <c r="F616" s="10"/>
      <c r="G616" s="10"/>
      <c r="H616" s="10"/>
      <c r="I616" s="10"/>
      <c r="J616" s="10"/>
    </row>
    <row r="617" spans="1:10" x14ac:dyDescent="0.25">
      <c r="A617" s="17" t="str">
        <f t="shared" si="65"/>
        <v>_</v>
      </c>
      <c r="B617" s="20"/>
      <c r="C617" s="12"/>
      <c r="D617" s="10"/>
      <c r="E617" s="10"/>
      <c r="F617" s="10"/>
      <c r="G617" s="10"/>
      <c r="H617" s="10"/>
      <c r="I617" s="10"/>
      <c r="J617" s="10"/>
    </row>
    <row r="618" spans="1:10" x14ac:dyDescent="0.25">
      <c r="A618" s="17" t="str">
        <f t="shared" si="65"/>
        <v>_</v>
      </c>
      <c r="B618" s="20"/>
      <c r="C618" s="12"/>
      <c r="D618" s="10"/>
      <c r="E618" s="10"/>
      <c r="F618" s="10"/>
      <c r="G618" s="10"/>
      <c r="H618" s="10"/>
      <c r="I618" s="10"/>
      <c r="J618" s="10"/>
    </row>
    <row r="619" spans="1:10" x14ac:dyDescent="0.25">
      <c r="A619" s="17" t="str">
        <f t="shared" si="65"/>
        <v>_</v>
      </c>
      <c r="B619" s="20"/>
      <c r="C619" s="12"/>
      <c r="D619" s="10"/>
      <c r="E619" s="10"/>
      <c r="F619" s="10"/>
      <c r="G619" s="10"/>
      <c r="H619" s="10"/>
      <c r="I619" s="10"/>
      <c r="J619" s="10"/>
    </row>
    <row r="620" spans="1:10" x14ac:dyDescent="0.25">
      <c r="A620" s="17" t="str">
        <f t="shared" si="65"/>
        <v>_</v>
      </c>
      <c r="B620" s="20"/>
      <c r="C620" s="12"/>
      <c r="D620" s="10"/>
      <c r="E620" s="10"/>
      <c r="F620" s="10"/>
      <c r="G620" s="10"/>
      <c r="H620" s="10"/>
      <c r="I620" s="10"/>
      <c r="J620" s="10"/>
    </row>
    <row r="621" spans="1:10" x14ac:dyDescent="0.25">
      <c r="A621" s="17" t="str">
        <f t="shared" si="65"/>
        <v>_</v>
      </c>
      <c r="B621" s="20"/>
      <c r="C621" s="12"/>
      <c r="D621" s="10"/>
      <c r="E621" s="10"/>
      <c r="F621" s="10"/>
      <c r="G621" s="10"/>
      <c r="H621" s="10"/>
      <c r="I621" s="10"/>
      <c r="J621" s="10"/>
    </row>
    <row r="622" spans="1:10" x14ac:dyDescent="0.25">
      <c r="A622" s="17" t="str">
        <f t="shared" si="65"/>
        <v>_</v>
      </c>
      <c r="B622" s="20"/>
      <c r="C622" s="12"/>
      <c r="D622" s="10"/>
      <c r="E622" s="10"/>
      <c r="F622" s="10"/>
      <c r="G622" s="10"/>
      <c r="H622" s="10"/>
      <c r="I622" s="10"/>
      <c r="J622" s="10"/>
    </row>
    <row r="623" spans="1:10" x14ac:dyDescent="0.25">
      <c r="A623" s="17" t="str">
        <f t="shared" si="65"/>
        <v>_</v>
      </c>
      <c r="B623" s="20"/>
      <c r="C623" s="12"/>
      <c r="D623" s="10"/>
      <c r="E623" s="10"/>
      <c r="F623" s="10"/>
      <c r="G623" s="10"/>
      <c r="H623" s="10"/>
      <c r="I623" s="10"/>
      <c r="J623" s="10"/>
    </row>
    <row r="624" spans="1:10" x14ac:dyDescent="0.25">
      <c r="A624" s="17" t="str">
        <f t="shared" si="65"/>
        <v>_</v>
      </c>
      <c r="B624" s="20"/>
      <c r="C624" s="12"/>
      <c r="D624" s="10"/>
      <c r="E624" s="10"/>
      <c r="F624" s="10"/>
      <c r="G624" s="10"/>
      <c r="H624" s="10"/>
      <c r="I624" s="10"/>
      <c r="J624" s="10"/>
    </row>
    <row r="625" spans="1:10" x14ac:dyDescent="0.25">
      <c r="A625" s="17" t="str">
        <f t="shared" si="65"/>
        <v>_</v>
      </c>
      <c r="B625" s="20"/>
      <c r="C625" s="12"/>
      <c r="D625" s="10"/>
      <c r="E625" s="10"/>
      <c r="F625" s="10"/>
      <c r="G625" s="10"/>
      <c r="H625" s="10"/>
      <c r="I625" s="10"/>
      <c r="J625" s="10"/>
    </row>
    <row r="626" spans="1:10" x14ac:dyDescent="0.25">
      <c r="A626" s="17" t="str">
        <f t="shared" si="65"/>
        <v>_</v>
      </c>
      <c r="B626" s="20"/>
      <c r="C626" s="12"/>
      <c r="D626" s="10"/>
      <c r="E626" s="10"/>
      <c r="F626" s="10"/>
      <c r="G626" s="10"/>
      <c r="H626" s="10"/>
      <c r="I626" s="10"/>
      <c r="J626" s="10"/>
    </row>
    <row r="627" spans="1:10" x14ac:dyDescent="0.25">
      <c r="A627" s="17" t="str">
        <f t="shared" si="65"/>
        <v>_</v>
      </c>
      <c r="B627" s="20"/>
      <c r="C627" s="12"/>
      <c r="D627" s="10"/>
      <c r="E627" s="10"/>
      <c r="F627" s="10"/>
      <c r="G627" s="10"/>
      <c r="H627" s="10"/>
      <c r="I627" s="10"/>
      <c r="J627" s="10"/>
    </row>
    <row r="628" spans="1:10" x14ac:dyDescent="0.25">
      <c r="A628" s="17" t="str">
        <f t="shared" si="65"/>
        <v>_</v>
      </c>
      <c r="B628" s="20"/>
      <c r="C628" s="12"/>
      <c r="D628" s="10"/>
      <c r="E628" s="10"/>
      <c r="F628" s="10"/>
      <c r="G628" s="10"/>
      <c r="H628" s="10"/>
      <c r="I628" s="10"/>
      <c r="J628" s="10"/>
    </row>
    <row r="629" spans="1:10" x14ac:dyDescent="0.25">
      <c r="A629" s="17" t="str">
        <f t="shared" si="65"/>
        <v>_</v>
      </c>
      <c r="B629" s="20"/>
      <c r="C629" s="12"/>
      <c r="D629" s="10"/>
      <c r="E629" s="10"/>
      <c r="F629" s="10"/>
      <c r="G629" s="10"/>
      <c r="H629" s="10"/>
      <c r="I629" s="10"/>
      <c r="J629" s="10"/>
    </row>
    <row r="630" spans="1:10" x14ac:dyDescent="0.25">
      <c r="A630" s="17" t="str">
        <f t="shared" si="65"/>
        <v>_</v>
      </c>
      <c r="B630" s="20"/>
      <c r="C630" s="12"/>
      <c r="D630" s="10"/>
      <c r="E630" s="10"/>
      <c r="F630" s="10"/>
      <c r="G630" s="10"/>
      <c r="H630" s="10"/>
      <c r="I630" s="10"/>
      <c r="J630" s="10"/>
    </row>
    <row r="631" spans="1:10" x14ac:dyDescent="0.25">
      <c r="A631" s="17" t="str">
        <f t="shared" si="65"/>
        <v>_</v>
      </c>
      <c r="B631" s="20"/>
      <c r="C631" s="12"/>
      <c r="D631" s="10"/>
      <c r="E631" s="10"/>
      <c r="F631" s="10"/>
      <c r="G631" s="10"/>
      <c r="H631" s="10"/>
      <c r="I631" s="10"/>
      <c r="J631" s="10"/>
    </row>
    <row r="632" spans="1:10" x14ac:dyDescent="0.25">
      <c r="A632" s="17" t="str">
        <f t="shared" si="65"/>
        <v>_</v>
      </c>
      <c r="B632" s="20"/>
      <c r="C632" s="12"/>
      <c r="D632" s="10"/>
      <c r="E632" s="10"/>
      <c r="F632" s="10"/>
      <c r="G632" s="10"/>
      <c r="H632" s="10"/>
      <c r="I632" s="10"/>
      <c r="J632" s="10"/>
    </row>
    <row r="633" spans="1:10" x14ac:dyDescent="0.25">
      <c r="A633" s="17" t="str">
        <f t="shared" si="65"/>
        <v>_</v>
      </c>
      <c r="B633" s="20"/>
      <c r="C633" s="12"/>
      <c r="D633" s="10"/>
      <c r="E633" s="10"/>
      <c r="F633" s="10"/>
      <c r="G633" s="10"/>
      <c r="H633" s="10"/>
      <c r="I633" s="10"/>
      <c r="J633" s="10"/>
    </row>
    <row r="634" spans="1:10" x14ac:dyDescent="0.25">
      <c r="A634" s="17" t="str">
        <f t="shared" si="65"/>
        <v>_</v>
      </c>
      <c r="B634" s="20"/>
      <c r="C634" s="12"/>
      <c r="D634" s="10"/>
      <c r="E634" s="10"/>
      <c r="F634" s="10"/>
      <c r="G634" s="10"/>
      <c r="H634" s="10"/>
      <c r="I634" s="10"/>
      <c r="J634" s="10"/>
    </row>
    <row r="635" spans="1:10" x14ac:dyDescent="0.25">
      <c r="A635" s="17" t="str">
        <f t="shared" si="65"/>
        <v>_</v>
      </c>
      <c r="B635" s="20"/>
      <c r="C635" s="12"/>
      <c r="D635" s="10"/>
      <c r="E635" s="10"/>
      <c r="F635" s="10"/>
      <c r="G635" s="10"/>
      <c r="H635" s="10"/>
      <c r="I635" s="10"/>
      <c r="J635" s="10"/>
    </row>
    <row r="636" spans="1:10" x14ac:dyDescent="0.25">
      <c r="A636" s="17" t="str">
        <f t="shared" si="65"/>
        <v>_</v>
      </c>
      <c r="B636" s="20"/>
      <c r="C636" s="12"/>
      <c r="D636" s="10"/>
      <c r="E636" s="10"/>
      <c r="F636" s="10"/>
      <c r="G636" s="10"/>
      <c r="H636" s="10"/>
      <c r="I636" s="10"/>
      <c r="J636" s="10"/>
    </row>
    <row r="637" spans="1:10" x14ac:dyDescent="0.25">
      <c r="A637" s="17" t="str">
        <f t="shared" si="65"/>
        <v>_</v>
      </c>
      <c r="B637" s="20"/>
      <c r="C637" s="12"/>
      <c r="D637" s="10"/>
      <c r="E637" s="10"/>
      <c r="F637" s="10"/>
      <c r="G637" s="10"/>
      <c r="H637" s="10"/>
      <c r="I637" s="10"/>
      <c r="J637" s="10"/>
    </row>
    <row r="638" spans="1:10" x14ac:dyDescent="0.25">
      <c r="A638" s="17" t="str">
        <f t="shared" si="65"/>
        <v>_</v>
      </c>
      <c r="B638" s="20"/>
      <c r="C638" s="12"/>
      <c r="D638" s="10"/>
      <c r="E638" s="10"/>
      <c r="F638" s="10"/>
      <c r="G638" s="10"/>
      <c r="H638" s="10"/>
      <c r="I638" s="10"/>
      <c r="J638" s="10"/>
    </row>
    <row r="639" spans="1:10" x14ac:dyDescent="0.25">
      <c r="A639" s="17" t="str">
        <f t="shared" si="65"/>
        <v>_</v>
      </c>
      <c r="B639" s="20"/>
      <c r="C639" s="12"/>
      <c r="D639" s="10"/>
      <c r="E639" s="10"/>
      <c r="F639" s="10"/>
      <c r="G639" s="10"/>
      <c r="H639" s="10"/>
      <c r="I639" s="10"/>
      <c r="J639" s="10"/>
    </row>
    <row r="640" spans="1:10" x14ac:dyDescent="0.25">
      <c r="A640" s="17" t="str">
        <f t="shared" si="65"/>
        <v>_</v>
      </c>
      <c r="B640" s="20"/>
      <c r="C640" s="12"/>
      <c r="D640" s="10"/>
      <c r="E640" s="10"/>
      <c r="F640" s="10"/>
      <c r="G640" s="10"/>
      <c r="H640" s="10"/>
      <c r="I640" s="10"/>
      <c r="J640" s="10"/>
    </row>
    <row r="641" spans="1:10" x14ac:dyDescent="0.25">
      <c r="A641" s="17" t="str">
        <f t="shared" si="65"/>
        <v>_</v>
      </c>
      <c r="B641" s="20"/>
      <c r="C641" s="12"/>
      <c r="D641" s="10"/>
      <c r="E641" s="10"/>
      <c r="F641" s="10"/>
      <c r="G641" s="10"/>
      <c r="H641" s="10"/>
      <c r="I641" s="10"/>
      <c r="J641" s="10"/>
    </row>
    <row r="642" spans="1:10" x14ac:dyDescent="0.25">
      <c r="A642" s="17" t="str">
        <f t="shared" si="65"/>
        <v>_</v>
      </c>
      <c r="B642" s="20"/>
      <c r="C642" s="12"/>
      <c r="D642" s="10"/>
      <c r="E642" s="10"/>
      <c r="F642" s="10"/>
      <c r="G642" s="10"/>
      <c r="H642" s="10"/>
      <c r="I642" s="10"/>
      <c r="J642" s="10"/>
    </row>
    <row r="643" spans="1:10" x14ac:dyDescent="0.25">
      <c r="A643" s="17" t="str">
        <f t="shared" ref="A643:A679" si="66">CONCATENATE(B643,"_",C643)</f>
        <v>_</v>
      </c>
      <c r="B643" s="20"/>
      <c r="C643" s="12"/>
      <c r="D643" s="10"/>
      <c r="E643" s="10"/>
      <c r="F643" s="10"/>
      <c r="G643" s="10"/>
      <c r="H643" s="10"/>
      <c r="I643" s="10"/>
      <c r="J643" s="10"/>
    </row>
    <row r="644" spans="1:10" x14ac:dyDescent="0.25">
      <c r="A644" s="17" t="str">
        <f t="shared" si="66"/>
        <v>_</v>
      </c>
      <c r="B644" s="20"/>
      <c r="C644" s="12"/>
      <c r="D644" s="10"/>
      <c r="E644" s="10"/>
      <c r="F644" s="10"/>
      <c r="G644" s="10"/>
      <c r="H644" s="10"/>
      <c r="I644" s="10"/>
      <c r="J644" s="10"/>
    </row>
    <row r="645" spans="1:10" x14ac:dyDescent="0.25">
      <c r="A645" s="17" t="str">
        <f t="shared" si="66"/>
        <v>_</v>
      </c>
      <c r="B645" s="20"/>
      <c r="C645" s="12"/>
      <c r="D645" s="10"/>
      <c r="E645" s="10"/>
      <c r="F645" s="10"/>
      <c r="G645" s="10"/>
      <c r="H645" s="10"/>
      <c r="I645" s="10"/>
      <c r="J645" s="10"/>
    </row>
    <row r="646" spans="1:10" x14ac:dyDescent="0.25">
      <c r="A646" s="17" t="str">
        <f t="shared" si="66"/>
        <v>_</v>
      </c>
      <c r="B646" s="20"/>
      <c r="C646" s="12"/>
      <c r="D646" s="10"/>
      <c r="E646" s="10"/>
      <c r="F646" s="10"/>
      <c r="G646" s="10"/>
      <c r="H646" s="10"/>
      <c r="I646" s="10"/>
      <c r="J646" s="10"/>
    </row>
    <row r="647" spans="1:10" x14ac:dyDescent="0.25">
      <c r="A647" s="17" t="str">
        <f t="shared" si="66"/>
        <v>_</v>
      </c>
      <c r="B647" s="20"/>
      <c r="C647" s="12"/>
      <c r="D647" s="10"/>
      <c r="E647" s="10"/>
      <c r="F647" s="10"/>
      <c r="G647" s="10"/>
      <c r="H647" s="10"/>
      <c r="I647" s="10"/>
      <c r="J647" s="10"/>
    </row>
    <row r="648" spans="1:10" x14ac:dyDescent="0.25">
      <c r="A648" s="17" t="str">
        <f t="shared" si="66"/>
        <v>_</v>
      </c>
      <c r="B648" s="20"/>
      <c r="C648" s="12"/>
      <c r="D648" s="10"/>
      <c r="E648" s="10"/>
      <c r="F648" s="10"/>
      <c r="G648" s="10"/>
      <c r="H648" s="10"/>
      <c r="I648" s="10"/>
      <c r="J648" s="10"/>
    </row>
    <row r="649" spans="1:10" x14ac:dyDescent="0.25">
      <c r="A649" s="17" t="str">
        <f t="shared" si="66"/>
        <v>_</v>
      </c>
      <c r="B649" s="20"/>
      <c r="C649" s="12"/>
      <c r="D649" s="10"/>
      <c r="E649" s="10"/>
      <c r="F649" s="10"/>
      <c r="G649" s="10"/>
      <c r="H649" s="10"/>
      <c r="I649" s="10"/>
      <c r="J649" s="10"/>
    </row>
    <row r="650" spans="1:10" x14ac:dyDescent="0.25">
      <c r="A650" s="17" t="str">
        <f t="shared" si="66"/>
        <v>_</v>
      </c>
      <c r="B650" s="20"/>
      <c r="C650" s="12"/>
      <c r="D650" s="10"/>
      <c r="E650" s="10"/>
      <c r="F650" s="10"/>
      <c r="G650" s="10"/>
      <c r="H650" s="10"/>
      <c r="I650" s="10"/>
      <c r="J650" s="10"/>
    </row>
    <row r="651" spans="1:10" x14ac:dyDescent="0.25">
      <c r="A651" s="17" t="str">
        <f t="shared" si="66"/>
        <v>_</v>
      </c>
      <c r="B651" s="20"/>
      <c r="C651" s="12"/>
      <c r="D651" s="10"/>
      <c r="E651" s="10"/>
      <c r="F651" s="10"/>
      <c r="G651" s="10"/>
      <c r="H651" s="10"/>
      <c r="I651" s="10"/>
      <c r="J651" s="10"/>
    </row>
    <row r="652" spans="1:10" x14ac:dyDescent="0.25">
      <c r="A652" s="17" t="str">
        <f t="shared" si="66"/>
        <v>_</v>
      </c>
      <c r="B652" s="20"/>
      <c r="C652" s="12"/>
      <c r="D652" s="10"/>
      <c r="E652" s="10"/>
      <c r="F652" s="10"/>
      <c r="G652" s="10"/>
      <c r="H652" s="10"/>
      <c r="I652" s="10"/>
      <c r="J652" s="10"/>
    </row>
    <row r="653" spans="1:10" x14ac:dyDescent="0.25">
      <c r="A653" s="17" t="str">
        <f t="shared" si="66"/>
        <v>_</v>
      </c>
      <c r="B653" s="20"/>
      <c r="C653" s="12"/>
      <c r="D653" s="10"/>
      <c r="E653" s="10"/>
      <c r="F653" s="10"/>
      <c r="G653" s="10"/>
      <c r="H653" s="10"/>
      <c r="I653" s="10"/>
      <c r="J653" s="10"/>
    </row>
    <row r="654" spans="1:10" x14ac:dyDescent="0.25">
      <c r="A654" s="17" t="str">
        <f t="shared" si="66"/>
        <v>_</v>
      </c>
      <c r="B654" s="20"/>
      <c r="C654" s="12"/>
      <c r="D654" s="10"/>
      <c r="E654" s="10"/>
      <c r="F654" s="10"/>
      <c r="G654" s="10"/>
      <c r="H654" s="10"/>
      <c r="I654" s="10"/>
      <c r="J654" s="10"/>
    </row>
    <row r="655" spans="1:10" x14ac:dyDescent="0.25">
      <c r="A655" s="17" t="str">
        <f t="shared" si="66"/>
        <v>_</v>
      </c>
      <c r="B655" s="20"/>
      <c r="C655" s="12"/>
      <c r="D655" s="10"/>
      <c r="E655" s="10"/>
      <c r="F655" s="10"/>
      <c r="G655" s="10"/>
      <c r="H655" s="10"/>
      <c r="I655" s="10"/>
      <c r="J655" s="10"/>
    </row>
    <row r="656" spans="1:10" x14ac:dyDescent="0.25">
      <c r="A656" s="17" t="str">
        <f t="shared" si="66"/>
        <v>_</v>
      </c>
      <c r="B656" s="20"/>
      <c r="C656" s="12"/>
      <c r="D656" s="10"/>
      <c r="E656" s="10"/>
      <c r="F656" s="10"/>
      <c r="G656" s="10"/>
      <c r="H656" s="10"/>
      <c r="I656" s="10"/>
      <c r="J656" s="10"/>
    </row>
    <row r="657" spans="1:10" x14ac:dyDescent="0.25">
      <c r="A657" s="17" t="str">
        <f t="shared" si="66"/>
        <v>_</v>
      </c>
      <c r="B657" s="20"/>
      <c r="C657" s="12"/>
      <c r="D657" s="10"/>
      <c r="E657" s="10"/>
      <c r="F657" s="10"/>
      <c r="G657" s="10"/>
      <c r="H657" s="10"/>
      <c r="I657" s="10"/>
      <c r="J657" s="10"/>
    </row>
    <row r="658" spans="1:10" x14ac:dyDescent="0.25">
      <c r="A658" s="17" t="str">
        <f t="shared" si="66"/>
        <v>_</v>
      </c>
      <c r="B658" s="20"/>
      <c r="C658" s="12"/>
      <c r="D658" s="10"/>
      <c r="E658" s="10"/>
      <c r="F658" s="10"/>
      <c r="G658" s="10"/>
      <c r="H658" s="10"/>
      <c r="I658" s="10"/>
      <c r="J658" s="10"/>
    </row>
    <row r="659" spans="1:10" x14ac:dyDescent="0.25">
      <c r="A659" s="17" t="str">
        <f t="shared" si="66"/>
        <v>_</v>
      </c>
      <c r="B659" s="20"/>
      <c r="C659" s="12"/>
      <c r="D659" s="10"/>
      <c r="E659" s="10"/>
      <c r="F659" s="10"/>
      <c r="G659" s="10"/>
      <c r="H659" s="10"/>
      <c r="I659" s="10"/>
      <c r="J659" s="10"/>
    </row>
    <row r="660" spans="1:10" x14ac:dyDescent="0.25">
      <c r="A660" s="17" t="str">
        <f t="shared" si="66"/>
        <v>_</v>
      </c>
      <c r="B660" s="20"/>
      <c r="C660" s="12"/>
      <c r="D660" s="10"/>
      <c r="E660" s="10"/>
      <c r="F660" s="10"/>
      <c r="G660" s="10"/>
      <c r="H660" s="10"/>
      <c r="I660" s="10"/>
      <c r="J660" s="10"/>
    </row>
    <row r="661" spans="1:10" x14ac:dyDescent="0.25">
      <c r="A661" s="17" t="str">
        <f t="shared" si="66"/>
        <v>_</v>
      </c>
      <c r="B661" s="20"/>
      <c r="C661" s="12"/>
      <c r="D661" s="10"/>
      <c r="E661" s="10"/>
      <c r="F661" s="10"/>
      <c r="G661" s="10"/>
      <c r="H661" s="10"/>
      <c r="I661" s="10"/>
      <c r="J661" s="10"/>
    </row>
    <row r="662" spans="1:10" x14ac:dyDescent="0.25">
      <c r="A662" s="17" t="str">
        <f t="shared" si="66"/>
        <v>_</v>
      </c>
      <c r="B662" s="20"/>
      <c r="C662" s="12"/>
      <c r="D662" s="10"/>
      <c r="E662" s="10"/>
      <c r="F662" s="10"/>
      <c r="G662" s="10"/>
      <c r="H662" s="10"/>
      <c r="I662" s="10"/>
      <c r="J662" s="10"/>
    </row>
    <row r="663" spans="1:10" x14ac:dyDescent="0.25">
      <c r="A663" s="17" t="str">
        <f t="shared" si="66"/>
        <v>_</v>
      </c>
      <c r="B663" s="20"/>
      <c r="C663" s="12"/>
      <c r="D663" s="10"/>
      <c r="E663" s="10"/>
      <c r="F663" s="10"/>
      <c r="G663" s="10"/>
      <c r="H663" s="10"/>
      <c r="I663" s="10"/>
      <c r="J663" s="10"/>
    </row>
    <row r="664" spans="1:10" x14ac:dyDescent="0.25">
      <c r="A664" s="17" t="str">
        <f t="shared" si="66"/>
        <v>_</v>
      </c>
      <c r="B664" s="20"/>
      <c r="C664" s="12"/>
      <c r="D664" s="10"/>
      <c r="E664" s="10"/>
      <c r="F664" s="10"/>
      <c r="G664" s="10"/>
      <c r="H664" s="10"/>
      <c r="I664" s="10"/>
      <c r="J664" s="10"/>
    </row>
    <row r="665" spans="1:10" x14ac:dyDescent="0.25">
      <c r="A665" s="17" t="str">
        <f t="shared" si="66"/>
        <v>_</v>
      </c>
      <c r="B665" s="20"/>
      <c r="C665" s="12"/>
      <c r="D665" s="10"/>
      <c r="E665" s="10"/>
      <c r="F665" s="10"/>
      <c r="G665" s="10"/>
      <c r="H665" s="10"/>
      <c r="I665" s="10"/>
      <c r="J665" s="10"/>
    </row>
    <row r="666" spans="1:10" x14ac:dyDescent="0.25">
      <c r="A666" s="17" t="str">
        <f t="shared" si="66"/>
        <v>_</v>
      </c>
      <c r="B666" s="20"/>
      <c r="C666" s="12"/>
      <c r="D666" s="10"/>
      <c r="E666" s="10"/>
      <c r="F666" s="10"/>
      <c r="G666" s="10"/>
      <c r="H666" s="10"/>
      <c r="I666" s="10"/>
      <c r="J666" s="10"/>
    </row>
    <row r="667" spans="1:10" x14ac:dyDescent="0.25">
      <c r="A667" s="17" t="str">
        <f t="shared" si="66"/>
        <v>_</v>
      </c>
      <c r="B667" s="20"/>
      <c r="C667" s="12"/>
      <c r="D667" s="10"/>
      <c r="E667" s="10"/>
      <c r="F667" s="10"/>
      <c r="G667" s="10"/>
      <c r="H667" s="10"/>
      <c r="I667" s="10"/>
      <c r="J667" s="10"/>
    </row>
    <row r="668" spans="1:10" x14ac:dyDescent="0.25">
      <c r="A668" s="17" t="str">
        <f t="shared" si="66"/>
        <v>_</v>
      </c>
      <c r="B668" s="20"/>
      <c r="C668" s="12"/>
      <c r="D668" s="10"/>
      <c r="E668" s="10"/>
      <c r="F668" s="10"/>
      <c r="G668" s="10"/>
      <c r="H668" s="10"/>
      <c r="I668" s="10"/>
      <c r="J668" s="10"/>
    </row>
    <row r="669" spans="1:10" x14ac:dyDescent="0.25">
      <c r="A669" s="17" t="str">
        <f t="shared" si="66"/>
        <v>_</v>
      </c>
      <c r="B669" s="20"/>
      <c r="C669" s="12"/>
      <c r="D669" s="10"/>
      <c r="E669" s="10"/>
      <c r="F669" s="10"/>
      <c r="G669" s="10"/>
      <c r="H669" s="10"/>
      <c r="I669" s="10"/>
      <c r="J669" s="10"/>
    </row>
    <row r="670" spans="1:10" x14ac:dyDescent="0.25">
      <c r="A670" s="17" t="str">
        <f t="shared" si="66"/>
        <v>_</v>
      </c>
      <c r="B670" s="20"/>
      <c r="C670" s="12"/>
      <c r="D670" s="10"/>
      <c r="E670" s="10"/>
      <c r="F670" s="10"/>
      <c r="G670" s="10"/>
      <c r="H670" s="10"/>
      <c r="I670" s="10"/>
      <c r="J670" s="10"/>
    </row>
    <row r="671" spans="1:10" x14ac:dyDescent="0.25">
      <c r="A671" s="17" t="str">
        <f t="shared" si="66"/>
        <v>_</v>
      </c>
      <c r="B671" s="20"/>
      <c r="C671" s="12"/>
      <c r="D671" s="10"/>
      <c r="E671" s="10"/>
      <c r="F671" s="10"/>
      <c r="G671" s="10"/>
      <c r="H671" s="10"/>
      <c r="I671" s="10"/>
      <c r="J671" s="10"/>
    </row>
    <row r="672" spans="1:10" x14ac:dyDescent="0.25">
      <c r="A672" s="17" t="str">
        <f t="shared" si="66"/>
        <v>_</v>
      </c>
      <c r="B672" s="20"/>
      <c r="C672" s="12"/>
      <c r="D672" s="10"/>
      <c r="E672" s="10"/>
      <c r="F672" s="10"/>
      <c r="G672" s="10"/>
      <c r="H672" s="10"/>
      <c r="I672" s="10"/>
      <c r="J672" s="10"/>
    </row>
    <row r="673" spans="1:10" x14ac:dyDescent="0.25">
      <c r="A673" s="17" t="str">
        <f t="shared" si="66"/>
        <v>_</v>
      </c>
      <c r="B673" s="20"/>
      <c r="C673" s="12"/>
      <c r="D673" s="10"/>
      <c r="E673" s="10"/>
      <c r="F673" s="10"/>
      <c r="G673" s="10"/>
      <c r="H673" s="10"/>
      <c r="I673" s="10"/>
      <c r="J673" s="10"/>
    </row>
    <row r="674" spans="1:10" x14ac:dyDescent="0.25">
      <c r="A674" s="17" t="str">
        <f t="shared" si="66"/>
        <v>_</v>
      </c>
      <c r="B674" s="20"/>
      <c r="C674" s="12"/>
      <c r="D674" s="10"/>
      <c r="E674" s="10"/>
      <c r="F674" s="10"/>
      <c r="G674" s="10"/>
      <c r="H674" s="10"/>
      <c r="I674" s="10"/>
      <c r="J674" s="10"/>
    </row>
    <row r="675" spans="1:10" x14ac:dyDescent="0.25">
      <c r="A675" s="17" t="str">
        <f t="shared" si="66"/>
        <v>_</v>
      </c>
      <c r="B675" s="20"/>
      <c r="C675" s="12"/>
      <c r="D675" s="10"/>
      <c r="E675" s="10"/>
      <c r="F675" s="10"/>
      <c r="G675" s="10"/>
      <c r="H675" s="10"/>
      <c r="I675" s="10"/>
      <c r="J675" s="10"/>
    </row>
    <row r="676" spans="1:10" x14ac:dyDescent="0.25">
      <c r="A676" s="17" t="str">
        <f t="shared" si="66"/>
        <v>_</v>
      </c>
      <c r="B676" s="20"/>
      <c r="C676" s="12"/>
      <c r="D676" s="10"/>
      <c r="E676" s="10"/>
      <c r="F676" s="10"/>
      <c r="G676" s="10"/>
      <c r="H676" s="10"/>
      <c r="I676" s="10"/>
      <c r="J676" s="10"/>
    </row>
    <row r="677" spans="1:10" x14ac:dyDescent="0.25">
      <c r="A677" s="17" t="str">
        <f t="shared" si="66"/>
        <v>_</v>
      </c>
      <c r="B677" s="20"/>
      <c r="C677" s="12"/>
      <c r="D677" s="10"/>
      <c r="E677" s="10"/>
      <c r="F677" s="10"/>
      <c r="G677" s="10"/>
      <c r="H677" s="10"/>
      <c r="I677" s="10"/>
      <c r="J677" s="10"/>
    </row>
    <row r="678" spans="1:10" x14ac:dyDescent="0.25">
      <c r="A678" s="17" t="str">
        <f t="shared" si="66"/>
        <v>_</v>
      </c>
      <c r="B678" s="20"/>
      <c r="C678" s="12"/>
      <c r="D678" s="10"/>
      <c r="E678" s="10"/>
      <c r="F678" s="10"/>
      <c r="G678" s="10"/>
      <c r="H678" s="10"/>
      <c r="I678" s="10"/>
      <c r="J678" s="10"/>
    </row>
    <row r="679" spans="1:10" x14ac:dyDescent="0.25">
      <c r="A679" s="17" t="str">
        <f t="shared" si="66"/>
        <v>_</v>
      </c>
      <c r="B679" s="20"/>
      <c r="C679" s="12"/>
      <c r="D679" s="10"/>
      <c r="E679" s="10"/>
      <c r="F679" s="10"/>
      <c r="G679" s="10"/>
      <c r="H679" s="10"/>
      <c r="I679" s="10"/>
      <c r="J679" s="10"/>
    </row>
  </sheetData>
  <phoneticPr fontId="76" type="noConversion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AB679"/>
  <sheetViews>
    <sheetView workbookViewId="0">
      <selection activeCell="L63" sqref="L63"/>
    </sheetView>
  </sheetViews>
  <sheetFormatPr baseColWidth="10" defaultRowHeight="15" x14ac:dyDescent="0.25"/>
  <cols>
    <col min="1" max="1" width="16.140625" style="17" customWidth="1"/>
    <col min="2" max="3" width="12.42578125" style="35" customWidth="1"/>
    <col min="4" max="9" width="12.42578125" style="33" customWidth="1"/>
    <col min="10" max="10" width="8.42578125" style="33" bestFit="1" customWidth="1"/>
    <col min="11" max="12" width="5.85546875" customWidth="1"/>
    <col min="13" max="13" width="9.42578125" customWidth="1"/>
    <col min="14" max="14" width="12.5703125" customWidth="1"/>
    <col min="15" max="20" width="7.7109375" customWidth="1"/>
    <col min="21" max="21" width="6.42578125" customWidth="1"/>
    <col min="28" max="28" width="4.28515625" customWidth="1"/>
  </cols>
  <sheetData>
    <row r="1" spans="1:28" x14ac:dyDescent="0.25">
      <c r="B1" s="32" t="s">
        <v>1</v>
      </c>
      <c r="C1" s="32" t="s">
        <v>13</v>
      </c>
      <c r="D1" s="32" t="s">
        <v>65</v>
      </c>
      <c r="E1" s="32" t="s">
        <v>66</v>
      </c>
      <c r="F1" s="32" t="s">
        <v>67</v>
      </c>
      <c r="G1" s="32" t="s">
        <v>68</v>
      </c>
      <c r="H1" s="32" t="s">
        <v>69</v>
      </c>
      <c r="I1" s="32" t="s">
        <v>94</v>
      </c>
      <c r="J1" s="32" t="s">
        <v>95</v>
      </c>
      <c r="K1" s="25"/>
      <c r="M1" t="s">
        <v>89</v>
      </c>
    </row>
    <row r="2" spans="1:28" x14ac:dyDescent="0.25">
      <c r="A2" s="99" t="str">
        <f>CONCATENATE(B2,"_",C2)</f>
        <v>1996_4_f4_1</v>
      </c>
      <c r="B2" s="32" t="s">
        <v>114</v>
      </c>
      <c r="C2" s="32" t="s">
        <v>43</v>
      </c>
      <c r="D2" s="32">
        <v>0.12769790403602979</v>
      </c>
      <c r="E2" s="32">
        <v>0.53944223107569711</v>
      </c>
      <c r="F2" s="32">
        <v>0.1682660661701022</v>
      </c>
      <c r="G2" s="32">
        <v>1.5797678849818121E-2</v>
      </c>
      <c r="H2" s="32">
        <v>0</v>
      </c>
      <c r="I2" s="32">
        <v>83</v>
      </c>
      <c r="J2" s="32">
        <v>-91.52218152218154</v>
      </c>
      <c r="K2" s="25"/>
      <c r="M2" t="s">
        <v>42</v>
      </c>
    </row>
    <row r="3" spans="1:28" x14ac:dyDescent="0.25">
      <c r="A3" s="99" t="str">
        <f t="shared" ref="A3:A66" si="0">CONCATENATE(B3,"_",C3)</f>
        <v>1996_4_f4_2</v>
      </c>
      <c r="B3" s="32" t="s">
        <v>114</v>
      </c>
      <c r="C3" s="32" t="s">
        <v>44</v>
      </c>
      <c r="D3" s="32">
        <v>6.1583128220516252E-2</v>
      </c>
      <c r="E3" s="32">
        <v>0.90709997715021073</v>
      </c>
      <c r="F3" s="32">
        <v>0.29153487037056058</v>
      </c>
      <c r="G3" s="32">
        <v>4.8262258061920499E-2</v>
      </c>
      <c r="H3" s="32">
        <v>0</v>
      </c>
      <c r="I3" s="32">
        <v>82</v>
      </c>
      <c r="J3" s="32">
        <v>-75.049202132388743</v>
      </c>
      <c r="K3" s="25"/>
      <c r="M3" s="1" t="s">
        <v>13</v>
      </c>
      <c r="N3" s="11" t="str">
        <f>Fragen!C1</f>
        <v>f9_2</v>
      </c>
    </row>
    <row r="4" spans="1:28" x14ac:dyDescent="0.25">
      <c r="A4" s="99" t="str">
        <f t="shared" si="0"/>
        <v>1996_4_f4_3</v>
      </c>
      <c r="B4" s="32" t="s">
        <v>114</v>
      </c>
      <c r="C4" s="32" t="s">
        <v>100</v>
      </c>
      <c r="D4" s="32">
        <v>0.42260327351524346</v>
      </c>
      <c r="E4" s="32">
        <v>1.41322447851648</v>
      </c>
      <c r="F4" s="32">
        <v>0.78335948383477261</v>
      </c>
      <c r="G4" s="32">
        <v>7.439672385218439E-2</v>
      </c>
      <c r="H4" s="32">
        <v>0</v>
      </c>
      <c r="I4" s="32">
        <v>82</v>
      </c>
      <c r="J4" s="32">
        <v>-81.08283737785861</v>
      </c>
      <c r="K4" s="25"/>
    </row>
    <row r="5" spans="1:28" x14ac:dyDescent="0.25">
      <c r="A5" s="99" t="str">
        <f t="shared" si="0"/>
        <v>1996_4_f4_4</v>
      </c>
      <c r="B5" s="32" t="s">
        <v>114</v>
      </c>
      <c r="C5" s="32" t="s">
        <v>102</v>
      </c>
      <c r="D5" s="32">
        <v>1.9541723920228766</v>
      </c>
      <c r="E5" s="32">
        <v>3.4887287852341511</v>
      </c>
      <c r="F5" s="32">
        <v>0.55934563820700411</v>
      </c>
      <c r="G5" s="32">
        <v>0</v>
      </c>
      <c r="H5" s="32">
        <v>0</v>
      </c>
      <c r="I5" s="32">
        <v>81</v>
      </c>
      <c r="J5" s="32">
        <v>-123.23841049358846</v>
      </c>
      <c r="K5" s="25"/>
      <c r="M5" s="30">
        <v>1</v>
      </c>
      <c r="N5" s="30">
        <v>2</v>
      </c>
      <c r="O5" s="30">
        <v>3</v>
      </c>
      <c r="P5" s="30">
        <v>4</v>
      </c>
      <c r="Q5" s="30">
        <v>5</v>
      </c>
      <c r="R5" s="30">
        <v>6</v>
      </c>
      <c r="S5" s="30">
        <v>7</v>
      </c>
      <c r="T5" s="30">
        <v>8</v>
      </c>
      <c r="U5" s="30">
        <v>9</v>
      </c>
      <c r="V5" s="30">
        <v>10</v>
      </c>
      <c r="W5" s="30">
        <v>11</v>
      </c>
      <c r="X5" s="30">
        <v>12</v>
      </c>
      <c r="Y5" s="30">
        <v>13</v>
      </c>
      <c r="Z5" s="30">
        <v>14</v>
      </c>
      <c r="AA5" s="30">
        <v>15</v>
      </c>
      <c r="AB5" s="30">
        <v>16</v>
      </c>
    </row>
    <row r="6" spans="1:28" x14ac:dyDescent="0.25">
      <c r="A6" s="99" t="str">
        <f t="shared" si="0"/>
        <v>1996_4_f4_5</v>
      </c>
      <c r="B6" s="32" t="s">
        <v>114</v>
      </c>
      <c r="C6" s="32" t="s">
        <v>443</v>
      </c>
      <c r="D6" s="32">
        <v>0.3054150578173932</v>
      </c>
      <c r="E6" s="32">
        <v>0.55167656226901451</v>
      </c>
      <c r="F6" s="32">
        <v>0.18565756244905754</v>
      </c>
      <c r="G6" s="32">
        <v>4.1218030464045208E-2</v>
      </c>
      <c r="H6" s="32">
        <v>0</v>
      </c>
      <c r="I6" s="32">
        <v>81</v>
      </c>
      <c r="J6" s="32">
        <v>-103.44304089576389</v>
      </c>
      <c r="K6" s="25"/>
      <c r="L6" s="18"/>
      <c r="M6" s="18"/>
      <c r="N6" s="18"/>
      <c r="O6" s="18"/>
      <c r="V6" t="s">
        <v>84</v>
      </c>
      <c r="W6" t="s">
        <v>85</v>
      </c>
      <c r="X6" t="s">
        <v>86</v>
      </c>
      <c r="Y6" t="s">
        <v>87</v>
      </c>
      <c r="Z6" t="s">
        <v>88</v>
      </c>
    </row>
    <row r="7" spans="1:28" x14ac:dyDescent="0.25">
      <c r="A7" s="99" t="str">
        <f t="shared" si="0"/>
        <v>1996_4_f9_1</v>
      </c>
      <c r="B7" s="32" t="s">
        <v>114</v>
      </c>
      <c r="C7" s="32" t="s">
        <v>4</v>
      </c>
      <c r="D7" s="32">
        <v>2.4354754893469603E-2</v>
      </c>
      <c r="E7" s="32">
        <v>0.4197470985622726</v>
      </c>
      <c r="F7" s="32">
        <v>0.3406547722154859</v>
      </c>
      <c r="G7" s="32">
        <v>6.64472544604192E-2</v>
      </c>
      <c r="H7" s="32">
        <v>0</v>
      </c>
      <c r="I7" s="32">
        <v>83</v>
      </c>
      <c r="J7" s="32">
        <v>-47.228327228327224</v>
      </c>
      <c r="K7" s="25"/>
      <c r="L7" s="18"/>
      <c r="M7" s="5"/>
      <c r="N7" s="5"/>
      <c r="O7" s="14" t="s">
        <v>2</v>
      </c>
      <c r="P7" s="14" t="s">
        <v>79</v>
      </c>
      <c r="Q7" s="14" t="s">
        <v>80</v>
      </c>
      <c r="R7" s="14" t="s">
        <v>81</v>
      </c>
      <c r="S7" s="14" t="s">
        <v>82</v>
      </c>
      <c r="T7" s="14" t="s">
        <v>83</v>
      </c>
      <c r="V7" s="14" t="s">
        <v>63</v>
      </c>
      <c r="W7" s="14" t="s">
        <v>62</v>
      </c>
      <c r="X7" s="14" t="s">
        <v>64</v>
      </c>
      <c r="Y7" s="14" t="s">
        <v>60</v>
      </c>
      <c r="Z7" s="14" t="s">
        <v>61</v>
      </c>
      <c r="AA7" s="14" t="s">
        <v>96</v>
      </c>
    </row>
    <row r="8" spans="1:28" x14ac:dyDescent="0.25">
      <c r="A8" s="99" t="str">
        <f t="shared" si="0"/>
        <v>1996_4_f9_2</v>
      </c>
      <c r="B8" s="32" t="s">
        <v>114</v>
      </c>
      <c r="C8" s="32" t="s">
        <v>5</v>
      </c>
      <c r="D8" s="32">
        <v>9.3716086179693823E-3</v>
      </c>
      <c r="E8" s="32">
        <v>0.57490001654450384</v>
      </c>
      <c r="F8" s="32">
        <v>0.55017753134091918</v>
      </c>
      <c r="G8" s="32">
        <v>0.17403107729981576</v>
      </c>
      <c r="H8" s="32">
        <v>0</v>
      </c>
      <c r="I8" s="32">
        <v>82</v>
      </c>
      <c r="J8" s="32">
        <v>-32.068666047861392</v>
      </c>
      <c r="K8" s="25"/>
      <c r="L8" s="19"/>
      <c r="M8" s="14" t="s">
        <v>114</v>
      </c>
      <c r="N8" s="14" t="str">
        <f>CONCATENATE(M8,"_",$N$3)</f>
        <v>1996_4_f9_2</v>
      </c>
      <c r="O8" s="15">
        <f>IF(ISNUMBER(VLOOKUP($N8,$A$2:$J$679,10,FALSE)),VLOOKUP($N8,$A$2:$J$679,10,FALSE),#N/A)</f>
        <v>-32.068666047861392</v>
      </c>
      <c r="P8" s="15">
        <f>IF(ISNUMBER(VLOOKUP($N8,$A$2:$J$679,4,FALSE)),VLOOKUP($N8,$A$2:$J$679,4,FALSE),#N/A)</f>
        <v>9.3716086179693823E-3</v>
      </c>
      <c r="Q8" s="15">
        <f>IF(ISNUMBER(VLOOKUP($N8,$A$2:$J$679,5,FALSE)),VLOOKUP($N8,$A$2:$J$679,5,FALSE),#N/A)</f>
        <v>0.57490001654450384</v>
      </c>
      <c r="R8" s="15">
        <f>IF(ISNUMBER(VLOOKUP($N8,$A$2:$J$679,6,FALSE)),VLOOKUP($N8,$A$2:$J$679,6,FALSE),#N/A)</f>
        <v>0.55017753134091918</v>
      </c>
      <c r="S8" s="15">
        <f>IF(ISNUMBER(VLOOKUP($N8,$A$2:$J$679,7,FALSE)),VLOOKUP($N8,$A$2:$J$679,7,FALSE),#N/A)</f>
        <v>0.17403107729981576</v>
      </c>
      <c r="T8" s="15">
        <f>IF(ISNUMBER(VLOOKUP($N8,$A$2:$J$679,8,FALSE)),VLOOKUP($N8,$A$2:$J$679,8,FALSE),#N/A)</f>
        <v>0</v>
      </c>
      <c r="V8" s="16">
        <f>-(P8/SUM($P8:$T8))</f>
        <v>-7.1622087792109863E-3</v>
      </c>
      <c r="W8" s="16">
        <f>-(Q8/SUM($P8:$T8))</f>
        <v>-0.43936469324684291</v>
      </c>
      <c r="X8" s="16">
        <f t="shared" ref="X8:Z23" si="1">R8/SUM($P8:$T8)</f>
        <v>0.42047064764729519</v>
      </c>
      <c r="Y8" s="16">
        <f t="shared" si="1"/>
        <v>0.1330024503266509</v>
      </c>
      <c r="Z8" s="16">
        <f t="shared" si="1"/>
        <v>0</v>
      </c>
      <c r="AA8" s="15">
        <f>IF(ISNUMBER(VLOOKUP($N8,$A$2:$J$679,9,FALSE)),VLOOKUP($N8,$A$2:$J$679,9,FALSE),#N/A)</f>
        <v>82</v>
      </c>
    </row>
    <row r="9" spans="1:28" x14ac:dyDescent="0.25">
      <c r="A9" s="99" t="str">
        <f t="shared" si="0"/>
        <v>1996_4_f9_3</v>
      </c>
      <c r="B9" s="32" t="s">
        <v>114</v>
      </c>
      <c r="C9" s="32" t="s">
        <v>6</v>
      </c>
      <c r="D9" s="32">
        <v>9.0201400891361708E-2</v>
      </c>
      <c r="E9" s="32">
        <v>1.1371899036873592</v>
      </c>
      <c r="F9" s="32">
        <v>1.2439845954652777</v>
      </c>
      <c r="G9" s="32">
        <v>0.21180382923164526</v>
      </c>
      <c r="H9" s="32">
        <v>0</v>
      </c>
      <c r="I9" s="32">
        <v>82</v>
      </c>
      <c r="J9" s="32">
        <v>-41.21188246070114</v>
      </c>
      <c r="K9" s="25"/>
      <c r="L9" s="19"/>
      <c r="M9" s="14" t="s">
        <v>115</v>
      </c>
      <c r="N9" s="14" t="str">
        <f t="shared" ref="N9:N28" si="2">CONCATENATE(M9,"_",$N$3)</f>
        <v>1997_4_f9_2</v>
      </c>
      <c r="O9" s="15">
        <f t="shared" ref="O9:O32" si="3">IF(ISNUMBER(VLOOKUP($N9,$A$2:$J$679,10,FALSE)),VLOOKUP($N9,$A$2:$J$679,10,FALSE),#N/A)</f>
        <v>11.949152844569428</v>
      </c>
      <c r="P9" s="15">
        <f t="shared" ref="P9:P32" si="4">IF(ISNUMBER(VLOOKUP($N9,$A$2:$J$679,4,FALSE)),VLOOKUP($N9,$A$2:$J$679,4,FALSE),#N/A)</f>
        <v>9.3716086179693823E-3</v>
      </c>
      <c r="Q9" s="15">
        <f t="shared" ref="Q9:Q32" si="5">IF(ISNUMBER(VLOOKUP($N9,$A$2:$J$679,5,FALSE)),VLOOKUP($N9,$A$2:$J$679,5,FALSE),#N/A)</f>
        <v>0.23353840947465804</v>
      </c>
      <c r="R9" s="15">
        <f t="shared" ref="R9:R32" si="6">IF(ISNUMBER(VLOOKUP($N9,$A$2:$J$679,6,FALSE)),VLOOKUP($N9,$A$2:$J$679,6,FALSE),#N/A)</f>
        <v>0.65384522797487354</v>
      </c>
      <c r="S9" s="15">
        <f t="shared" ref="S9:S32" si="7">IF(ISNUMBER(VLOOKUP($N9,$A$2:$J$679,7,FALSE)),VLOOKUP($N9,$A$2:$J$679,7,FALSE),#N/A)</f>
        <v>0.408214450305523</v>
      </c>
      <c r="T9" s="15">
        <f t="shared" ref="T9:T32" si="8">IF(ISNUMBER(VLOOKUP($N9,$A$2:$J$679,8,FALSE)),VLOOKUP($N9,$A$2:$J$679,8,FALSE),#N/A)</f>
        <v>0</v>
      </c>
      <c r="V9" s="16">
        <f t="shared" ref="V9:W28" si="9">-(P9/SUM($P9:$T9))</f>
        <v>-7.1814760480771499E-3</v>
      </c>
      <c r="W9" s="16">
        <f t="shared" si="9"/>
        <v>-0.17896079129173997</v>
      </c>
      <c r="X9" s="16">
        <f t="shared" si="1"/>
        <v>0.50104246082659432</v>
      </c>
      <c r="Y9" s="16">
        <f t="shared" si="1"/>
        <v>0.31281527183358854</v>
      </c>
      <c r="Z9" s="16">
        <f t="shared" si="1"/>
        <v>0</v>
      </c>
      <c r="AA9" s="15">
        <f t="shared" ref="AA9:AA32" si="10">IF(ISNUMBER(VLOOKUP($N9,$A$2:$J$679,9,FALSE)),VLOOKUP($N9,$A$2:$J$679,9,FALSE),#N/A)</f>
        <v>83</v>
      </c>
    </row>
    <row r="10" spans="1:28" x14ac:dyDescent="0.25">
      <c r="A10" s="99" t="str">
        <f t="shared" si="0"/>
        <v>1996_4_f9_4</v>
      </c>
      <c r="B10" s="32" t="s">
        <v>114</v>
      </c>
      <c r="C10" s="32" t="s">
        <v>7</v>
      </c>
      <c r="D10" s="32">
        <v>0.98243398819029248</v>
      </c>
      <c r="E10" s="32">
        <v>2.7164184647379956</v>
      </c>
      <c r="F10" s="32">
        <v>2.1499424369591855</v>
      </c>
      <c r="G10" s="32">
        <v>0</v>
      </c>
      <c r="H10" s="32">
        <v>0</v>
      </c>
      <c r="I10" s="32">
        <v>81</v>
      </c>
      <c r="J10" s="32">
        <v>-80.038478511402289</v>
      </c>
      <c r="K10" s="25"/>
      <c r="L10" s="19"/>
      <c r="M10" s="14" t="s">
        <v>116</v>
      </c>
      <c r="N10" s="14" t="str">
        <f t="shared" si="2"/>
        <v>1998_4_f9_2</v>
      </c>
      <c r="O10" s="15">
        <f t="shared" si="3"/>
        <v>29.785227492710074</v>
      </c>
      <c r="P10" s="15">
        <f t="shared" si="4"/>
        <v>6.1205456934946617E-3</v>
      </c>
      <c r="Q10" s="15">
        <f t="shared" si="5"/>
        <v>0.15899681917489747</v>
      </c>
      <c r="R10" s="15">
        <f t="shared" si="6"/>
        <v>0.55619886619399572</v>
      </c>
      <c r="S10" s="15">
        <f t="shared" si="7"/>
        <v>0.46468440444294523</v>
      </c>
      <c r="T10" s="15">
        <f t="shared" si="8"/>
        <v>3.5135900714276087E-2</v>
      </c>
      <c r="V10" s="16">
        <f t="shared" si="9"/>
        <v>-5.0121714582733127E-3</v>
      </c>
      <c r="W10" s="16">
        <f t="shared" si="9"/>
        <v>-0.13020396528886058</v>
      </c>
      <c r="X10" s="16">
        <f t="shared" si="1"/>
        <v>0.4554763940778272</v>
      </c>
      <c r="Y10" s="16">
        <f t="shared" si="1"/>
        <v>0.38053435521756945</v>
      </c>
      <c r="Z10" s="16">
        <f t="shared" si="1"/>
        <v>2.8773113957469242E-2</v>
      </c>
      <c r="AA10" s="15">
        <f t="shared" si="10"/>
        <v>78</v>
      </c>
    </row>
    <row r="11" spans="1:28" x14ac:dyDescent="0.25">
      <c r="A11" s="99" t="str">
        <f t="shared" si="0"/>
        <v>1996_4_f9_5</v>
      </c>
      <c r="B11" s="32" t="s">
        <v>114</v>
      </c>
      <c r="C11" s="32" t="s">
        <v>444</v>
      </c>
      <c r="D11" s="32">
        <v>6.4975194479542128E-2</v>
      </c>
      <c r="E11" s="32">
        <v>0.63160140657729746</v>
      </c>
      <c r="F11" s="32">
        <v>0.33164692641783772</v>
      </c>
      <c r="G11" s="32">
        <v>6.8531011511316492E-2</v>
      </c>
      <c r="H11" s="32">
        <v>0</v>
      </c>
      <c r="I11" s="32">
        <v>82</v>
      </c>
      <c r="J11" s="32">
        <v>-63.188321487668411</v>
      </c>
      <c r="K11" s="25"/>
      <c r="L11" s="19"/>
      <c r="M11" s="14" t="s">
        <v>117</v>
      </c>
      <c r="N11" s="14" t="str">
        <f t="shared" si="2"/>
        <v>1999_4_f9_2</v>
      </c>
      <c r="O11" s="15">
        <f t="shared" si="3"/>
        <v>57.510723703688406</v>
      </c>
      <c r="P11" s="15">
        <f t="shared" si="4"/>
        <v>0</v>
      </c>
      <c r="Q11" s="15">
        <f t="shared" si="5"/>
        <v>4.424803482653622E-2</v>
      </c>
      <c r="R11" s="15">
        <f t="shared" si="6"/>
        <v>0.40916840069415994</v>
      </c>
      <c r="S11" s="15">
        <f t="shared" si="7"/>
        <v>0.62827935755940323</v>
      </c>
      <c r="T11" s="15">
        <f t="shared" si="8"/>
        <v>2.6710610881834559E-2</v>
      </c>
      <c r="V11" s="16">
        <f t="shared" si="9"/>
        <v>0</v>
      </c>
      <c r="W11" s="16">
        <f t="shared" si="9"/>
        <v>-3.9920407053201969E-2</v>
      </c>
      <c r="X11" s="16">
        <f t="shared" si="1"/>
        <v>0.36915015939244972</v>
      </c>
      <c r="Y11" s="16">
        <f t="shared" si="1"/>
        <v>0.56683122301861066</v>
      </c>
      <c r="Z11" s="16">
        <f t="shared" si="1"/>
        <v>2.4098210535737651E-2</v>
      </c>
      <c r="AA11" s="15">
        <f t="shared" si="10"/>
        <v>69</v>
      </c>
    </row>
    <row r="12" spans="1:28" x14ac:dyDescent="0.25">
      <c r="A12" s="99" t="str">
        <f t="shared" si="0"/>
        <v>1996_4_InEI</v>
      </c>
      <c r="B12" s="32" t="s">
        <v>114</v>
      </c>
      <c r="C12" s="32" t="s">
        <v>107</v>
      </c>
      <c r="D12" s="32">
        <v>4.4473293039432705E-4</v>
      </c>
      <c r="E12" s="32">
        <v>1.5784994286507516E-2</v>
      </c>
      <c r="F12" s="32">
        <v>1.3381085760465091E-2</v>
      </c>
      <c r="G12" s="32">
        <v>3.9498144555695329E-3</v>
      </c>
      <c r="H12" s="32">
        <v>0</v>
      </c>
      <c r="I12" s="32">
        <v>82.40551902019277</v>
      </c>
      <c r="J12" s="32">
        <v>-37.915398683037267</v>
      </c>
      <c r="K12" s="25"/>
      <c r="L12" s="19"/>
      <c r="M12" s="14" t="s">
        <v>118</v>
      </c>
      <c r="N12" s="14" t="str">
        <f t="shared" si="2"/>
        <v>2000_4_f9_2</v>
      </c>
      <c r="O12" s="15">
        <f t="shared" si="3"/>
        <v>59.223113351437682</v>
      </c>
      <c r="P12" s="15">
        <f t="shared" si="4"/>
        <v>0</v>
      </c>
      <c r="Q12" s="15">
        <f t="shared" si="5"/>
        <v>8.7732909342162893E-2</v>
      </c>
      <c r="R12" s="15">
        <f t="shared" si="6"/>
        <v>0.61320455886967629</v>
      </c>
      <c r="S12" s="15">
        <f t="shared" si="7"/>
        <v>0.94309210706496394</v>
      </c>
      <c r="T12" s="15">
        <f t="shared" si="8"/>
        <v>8.4023950231142425E-2</v>
      </c>
      <c r="V12" s="16">
        <f t="shared" si="9"/>
        <v>0</v>
      </c>
      <c r="W12" s="16">
        <f t="shared" si="9"/>
        <v>-5.0769786958059997E-2</v>
      </c>
      <c r="X12" s="16">
        <f t="shared" si="1"/>
        <v>0.35485275763632979</v>
      </c>
      <c r="Y12" s="16">
        <f t="shared" si="1"/>
        <v>0.54575399033878336</v>
      </c>
      <c r="Z12" s="16">
        <f t="shared" si="1"/>
        <v>4.8623465066826764E-2</v>
      </c>
      <c r="AA12" s="15">
        <f t="shared" si="10"/>
        <v>103</v>
      </c>
    </row>
    <row r="13" spans="1:28" x14ac:dyDescent="0.25">
      <c r="A13" s="99" t="str">
        <f t="shared" si="0"/>
        <v>1996_4_InIN</v>
      </c>
      <c r="B13" s="32" t="s">
        <v>114</v>
      </c>
      <c r="C13" s="32" t="s">
        <v>113</v>
      </c>
      <c r="D13" s="32">
        <v>6.0175648462937902E-2</v>
      </c>
      <c r="E13" s="32">
        <v>0.33721656461761973</v>
      </c>
      <c r="F13" s="32">
        <v>0.30865500417154518</v>
      </c>
      <c r="G13" s="32">
        <v>1.9415048498915972E-2</v>
      </c>
      <c r="H13" s="32">
        <v>0</v>
      </c>
      <c r="I13" s="32">
        <v>81.188824361583769</v>
      </c>
      <c r="J13" s="32">
        <v>-60.396361565544908</v>
      </c>
      <c r="K13" s="25"/>
      <c r="L13" s="19"/>
      <c r="M13" s="14" t="s">
        <v>119</v>
      </c>
      <c r="N13" s="14" t="str">
        <f t="shared" si="2"/>
        <v>2001_4_f9_2</v>
      </c>
      <c r="O13" s="15">
        <f t="shared" si="3"/>
        <v>21.301048396002127</v>
      </c>
      <c r="P13" s="15">
        <f t="shared" si="4"/>
        <v>1.7888477687720058E-2</v>
      </c>
      <c r="Q13" s="15">
        <f t="shared" si="5"/>
        <v>0.24933973678037108</v>
      </c>
      <c r="R13" s="15">
        <f t="shared" si="6"/>
        <v>0.52692556298812676</v>
      </c>
      <c r="S13" s="15">
        <f t="shared" si="7"/>
        <v>0.55117485213058404</v>
      </c>
      <c r="T13" s="15">
        <f t="shared" si="8"/>
        <v>1.1477931076079764E-2</v>
      </c>
      <c r="V13" s="16">
        <f t="shared" si="9"/>
        <v>-1.3184250582470988E-2</v>
      </c>
      <c r="W13" s="16">
        <f t="shared" si="9"/>
        <v>-0.18376955419389598</v>
      </c>
      <c r="X13" s="16">
        <f t="shared" si="1"/>
        <v>0.38835717504984046</v>
      </c>
      <c r="Y13" s="16">
        <f t="shared" si="1"/>
        <v>0.40622950102872579</v>
      </c>
      <c r="Z13" s="16">
        <f t="shared" si="1"/>
        <v>8.4595191450667091E-3</v>
      </c>
      <c r="AA13" s="15">
        <f t="shared" si="10"/>
        <v>81</v>
      </c>
    </row>
    <row r="14" spans="1:28" x14ac:dyDescent="0.25">
      <c r="A14" s="99" t="str">
        <f t="shared" si="0"/>
        <v>1996_4_lagE</v>
      </c>
      <c r="B14" s="32" t="s">
        <v>114</v>
      </c>
      <c r="C14" s="32" t="s">
        <v>226</v>
      </c>
      <c r="D14" s="32">
        <v>3.2359023975965882E-3</v>
      </c>
      <c r="E14" s="32">
        <v>2.2436625749187804E-2</v>
      </c>
      <c r="F14" s="32">
        <v>7.0705055802167682E-3</v>
      </c>
      <c r="G14" s="32">
        <v>8.1759370593530742E-4</v>
      </c>
      <c r="H14" s="32">
        <v>0</v>
      </c>
      <c r="I14" s="32">
        <v>82.40551902019277</v>
      </c>
      <c r="J14" s="32">
        <v>-83.701763009583274</v>
      </c>
      <c r="K14" s="25"/>
      <c r="L14" s="19"/>
      <c r="M14" s="14" t="s">
        <v>120</v>
      </c>
      <c r="N14" s="14" t="str">
        <f t="shared" si="2"/>
        <v>2002_4_f9_2</v>
      </c>
      <c r="O14" s="15">
        <f t="shared" si="3"/>
        <v>10.824727239919774</v>
      </c>
      <c r="P14" s="15">
        <f t="shared" si="4"/>
        <v>0</v>
      </c>
      <c r="Q14" s="15">
        <f t="shared" si="5"/>
        <v>0.24644735920202379</v>
      </c>
      <c r="R14" s="15">
        <f t="shared" si="6"/>
        <v>0.61630298973196929</v>
      </c>
      <c r="S14" s="15">
        <f t="shared" si="7"/>
        <v>0.34314126024652353</v>
      </c>
      <c r="T14" s="15">
        <f t="shared" si="8"/>
        <v>1.7888477687720058E-2</v>
      </c>
      <c r="V14" s="16">
        <f t="shared" si="9"/>
        <v>0</v>
      </c>
      <c r="W14" s="16">
        <f t="shared" si="9"/>
        <v>-0.20138206353128754</v>
      </c>
      <c r="X14" s="16">
        <f t="shared" si="1"/>
        <v>0.50360599616320301</v>
      </c>
      <c r="Y14" s="16">
        <f t="shared" si="1"/>
        <v>0.28039454468053399</v>
      </c>
      <c r="Z14" s="16">
        <f t="shared" si="1"/>
        <v>1.4617395624975632E-2</v>
      </c>
      <c r="AA14" s="15">
        <f t="shared" si="10"/>
        <v>75</v>
      </c>
    </row>
    <row r="15" spans="1:28" x14ac:dyDescent="0.25">
      <c r="A15" s="99" t="str">
        <f t="shared" si="0"/>
        <v>1996_4_lagI</v>
      </c>
      <c r="B15" s="32" t="s">
        <v>114</v>
      </c>
      <c r="C15" s="32" t="s">
        <v>227</v>
      </c>
      <c r="D15" s="32">
        <v>0.16951094121120858</v>
      </c>
      <c r="E15" s="32">
        <v>0.44463955013765522</v>
      </c>
      <c r="F15" s="32">
        <v>0.12445666047248045</v>
      </c>
      <c r="G15" s="32">
        <v>6.2329965745554329E-3</v>
      </c>
      <c r="H15" s="32">
        <v>0</v>
      </c>
      <c r="I15" s="32">
        <v>81.243085531567701</v>
      </c>
      <c r="J15" s="32">
        <v>-104.37520556052193</v>
      </c>
      <c r="K15" s="25"/>
      <c r="L15" s="19"/>
      <c r="M15" s="14" t="s">
        <v>121</v>
      </c>
      <c r="N15" s="14" t="str">
        <f t="shared" si="2"/>
        <v>2003_4_f9_2</v>
      </c>
      <c r="O15" s="15">
        <f t="shared" si="3"/>
        <v>9.1918297144350785</v>
      </c>
      <c r="P15" s="15">
        <f t="shared" si="4"/>
        <v>0</v>
      </c>
      <c r="Q15" s="15">
        <f t="shared" si="5"/>
        <v>0.30106674265382094</v>
      </c>
      <c r="R15" s="15">
        <f t="shared" si="6"/>
        <v>0.38347279302583509</v>
      </c>
      <c r="S15" s="15">
        <f t="shared" si="7"/>
        <v>0.400832270881401</v>
      </c>
      <c r="T15" s="15">
        <f t="shared" si="8"/>
        <v>0</v>
      </c>
      <c r="V15" s="16">
        <f t="shared" si="9"/>
        <v>0</v>
      </c>
      <c r="W15" s="16">
        <f t="shared" si="9"/>
        <v>-0.27738581455117667</v>
      </c>
      <c r="X15" s="16">
        <f t="shared" si="1"/>
        <v>0.35331007375329593</v>
      </c>
      <c r="Y15" s="16">
        <f t="shared" si="1"/>
        <v>0.36930411169552746</v>
      </c>
      <c r="Z15" s="16">
        <f t="shared" si="1"/>
        <v>0</v>
      </c>
      <c r="AA15" s="15">
        <f t="shared" si="10"/>
        <v>64</v>
      </c>
    </row>
    <row r="16" spans="1:28" x14ac:dyDescent="0.25">
      <c r="A16" s="99" t="str">
        <f t="shared" si="0"/>
        <v>1997_4_f4_1</v>
      </c>
      <c r="B16" s="32" t="s">
        <v>115</v>
      </c>
      <c r="C16" s="32" t="s">
        <v>43</v>
      </c>
      <c r="D16" s="32">
        <v>5.4391131127663264E-2</v>
      </c>
      <c r="E16" s="32">
        <v>0.3062186038454876</v>
      </c>
      <c r="F16" s="32">
        <v>0.37633812575783815</v>
      </c>
      <c r="G16" s="32">
        <v>0.1148103239217045</v>
      </c>
      <c r="H16" s="32">
        <v>0</v>
      </c>
      <c r="I16" s="32">
        <v>82</v>
      </c>
      <c r="J16" s="32">
        <v>-35.243634588790371</v>
      </c>
      <c r="K16" s="25"/>
      <c r="L16" s="19"/>
      <c r="M16" s="14" t="s">
        <v>122</v>
      </c>
      <c r="N16" s="14" t="str">
        <f t="shared" si="2"/>
        <v>2004_4_f9_2</v>
      </c>
      <c r="O16" s="15">
        <f t="shared" si="3"/>
        <v>57.586471927870761</v>
      </c>
      <c r="P16" s="15">
        <f t="shared" si="4"/>
        <v>0</v>
      </c>
      <c r="Q16" s="15">
        <f t="shared" si="5"/>
        <v>1.7888477687720058E-2</v>
      </c>
      <c r="R16" s="15">
        <f t="shared" si="6"/>
        <v>0.45236327429164103</v>
      </c>
      <c r="S16" s="15">
        <f t="shared" si="7"/>
        <v>0.49810319445767487</v>
      </c>
      <c r="T16" s="15">
        <f t="shared" si="8"/>
        <v>5.4367540549196972E-2</v>
      </c>
      <c r="V16" s="16">
        <f t="shared" si="9"/>
        <v>0</v>
      </c>
      <c r="W16" s="16">
        <f t="shared" si="9"/>
        <v>-1.7491037808735357E-2</v>
      </c>
      <c r="X16" s="16">
        <f t="shared" si="1"/>
        <v>0.44231282683992684</v>
      </c>
      <c r="Y16" s="16">
        <f t="shared" si="1"/>
        <v>0.48703651361523242</v>
      </c>
      <c r="Z16" s="16">
        <f t="shared" si="1"/>
        <v>5.315962173610525E-2</v>
      </c>
      <c r="AA16" s="15">
        <f t="shared" si="10"/>
        <v>64</v>
      </c>
    </row>
    <row r="17" spans="1:27" x14ac:dyDescent="0.25">
      <c r="A17" s="99" t="str">
        <f t="shared" si="0"/>
        <v>1997_4_f4_2</v>
      </c>
      <c r="B17" s="32" t="s">
        <v>115</v>
      </c>
      <c r="C17" s="32" t="s">
        <v>44</v>
      </c>
      <c r="D17" s="32">
        <v>0.12966093682353402</v>
      </c>
      <c r="E17" s="32">
        <v>0.50269741952935043</v>
      </c>
      <c r="F17" s="32">
        <v>0.43745112181646822</v>
      </c>
      <c r="G17" s="32">
        <v>0.23516021820367147</v>
      </c>
      <c r="H17" s="32">
        <v>0</v>
      </c>
      <c r="I17" s="32">
        <v>83</v>
      </c>
      <c r="J17" s="32">
        <v>-40.373280424601134</v>
      </c>
      <c r="K17" s="25"/>
      <c r="L17" s="19"/>
      <c r="M17" s="14" t="s">
        <v>123</v>
      </c>
      <c r="N17" s="14" t="str">
        <f t="shared" si="2"/>
        <v>2005_4_f9_2</v>
      </c>
      <c r="O17" s="15">
        <f t="shared" si="3"/>
        <v>53.200654210693422</v>
      </c>
      <c r="P17" s="15">
        <f t="shared" si="4"/>
        <v>0</v>
      </c>
      <c r="Q17" s="15">
        <f t="shared" si="5"/>
        <v>0.11375667594417882</v>
      </c>
      <c r="R17" s="15">
        <f t="shared" si="6"/>
        <v>0.31961302786118179</v>
      </c>
      <c r="S17" s="15">
        <f t="shared" si="7"/>
        <v>0.60894087528095531</v>
      </c>
      <c r="T17" s="15">
        <f t="shared" si="8"/>
        <v>4.0416970065770233E-2</v>
      </c>
      <c r="V17" s="16">
        <f t="shared" si="9"/>
        <v>0</v>
      </c>
      <c r="W17" s="16">
        <f t="shared" si="9"/>
        <v>-0.10506491317530881</v>
      </c>
      <c r="X17" s="16">
        <f t="shared" si="1"/>
        <v>0.29519247765652551</v>
      </c>
      <c r="Y17" s="16">
        <f t="shared" si="1"/>
        <v>0.56241376305408852</v>
      </c>
      <c r="Z17" s="16">
        <f t="shared" si="1"/>
        <v>3.7328846114077253E-2</v>
      </c>
      <c r="AA17" s="15">
        <f t="shared" si="10"/>
        <v>68</v>
      </c>
    </row>
    <row r="18" spans="1:27" x14ac:dyDescent="0.25">
      <c r="A18" s="99" t="str">
        <f t="shared" si="0"/>
        <v>1997_4_f4_3</v>
      </c>
      <c r="B18" s="32" t="s">
        <v>115</v>
      </c>
      <c r="C18" s="32" t="s">
        <v>100</v>
      </c>
      <c r="D18" s="32">
        <v>0.15276189968013568</v>
      </c>
      <c r="E18" s="32">
        <v>1.2804004273559288</v>
      </c>
      <c r="F18" s="32">
        <v>1.2978888850957511</v>
      </c>
      <c r="G18" s="32">
        <v>2.094075743805807E-2</v>
      </c>
      <c r="H18" s="32">
        <v>0</v>
      </c>
      <c r="I18" s="32">
        <v>84</v>
      </c>
      <c r="J18" s="32">
        <v>-56.867297818559528</v>
      </c>
      <c r="K18" s="25"/>
      <c r="L18" s="19"/>
      <c r="M18" s="14" t="s">
        <v>124</v>
      </c>
      <c r="N18" s="14" t="str">
        <f t="shared" si="2"/>
        <v>2006_4_f9_2</v>
      </c>
      <c r="O18" s="15">
        <f t="shared" si="3"/>
        <v>32.801281287251967</v>
      </c>
      <c r="P18" s="15">
        <f t="shared" si="4"/>
        <v>2.8475000852294173E-2</v>
      </c>
      <c r="Q18" s="15">
        <f t="shared" si="5"/>
        <v>0.20133695322415981</v>
      </c>
      <c r="R18" s="15">
        <f t="shared" si="6"/>
        <v>0.34154476554446406</v>
      </c>
      <c r="S18" s="15">
        <f t="shared" si="7"/>
        <v>0.55228757653225347</v>
      </c>
      <c r="T18" s="15">
        <f t="shared" si="8"/>
        <v>4.4599088569554621E-2</v>
      </c>
      <c r="V18" s="16">
        <f t="shared" si="9"/>
        <v>-2.4374202520352814E-2</v>
      </c>
      <c r="W18" s="16">
        <f t="shared" si="9"/>
        <v>-0.17234161635928771</v>
      </c>
      <c r="X18" s="16">
        <f t="shared" si="1"/>
        <v>0.29235754296655159</v>
      </c>
      <c r="Y18" s="16">
        <f t="shared" si="1"/>
        <v>0.47275044203510286</v>
      </c>
      <c r="Z18" s="16">
        <f t="shared" si="1"/>
        <v>3.8176196118705083E-2</v>
      </c>
      <c r="AA18" s="15">
        <f t="shared" si="10"/>
        <v>72</v>
      </c>
    </row>
    <row r="19" spans="1:27" x14ac:dyDescent="0.25">
      <c r="A19" s="99" t="str">
        <f t="shared" si="0"/>
        <v>1997_4_f4_4</v>
      </c>
      <c r="B19" s="32" t="s">
        <v>115</v>
      </c>
      <c r="C19" s="32" t="s">
        <v>102</v>
      </c>
      <c r="D19" s="32">
        <v>1.108497047573068</v>
      </c>
      <c r="E19" s="32">
        <v>2.1752144687488393</v>
      </c>
      <c r="F19" s="32">
        <v>2.1837746499795747</v>
      </c>
      <c r="G19" s="32">
        <v>0.34391131577970069</v>
      </c>
      <c r="H19" s="32">
        <v>0</v>
      </c>
      <c r="I19" s="32">
        <v>78</v>
      </c>
      <c r="J19" s="32">
        <v>-69.661338096348828</v>
      </c>
      <c r="K19" s="25"/>
      <c r="L19" s="19"/>
      <c r="M19" s="14" t="s">
        <v>125</v>
      </c>
      <c r="N19" s="14" t="str">
        <f t="shared" si="2"/>
        <v>2007_4_f9_2</v>
      </c>
      <c r="O19" s="15">
        <f t="shared" si="3"/>
        <v>10.345313125658842</v>
      </c>
      <c r="P19" s="15">
        <f t="shared" si="4"/>
        <v>1.6102682560191692E-2</v>
      </c>
      <c r="Q19" s="15">
        <f t="shared" si="5"/>
        <v>0.19051534001546225</v>
      </c>
      <c r="R19" s="15">
        <f t="shared" si="6"/>
        <v>0.48364670508808238</v>
      </c>
      <c r="S19" s="15">
        <f t="shared" si="7"/>
        <v>0.27204375602993047</v>
      </c>
      <c r="T19" s="15">
        <f t="shared" si="8"/>
        <v>2.6485385521785639E-2</v>
      </c>
      <c r="V19" s="16">
        <f t="shared" si="9"/>
        <v>-1.6285176376516358E-2</v>
      </c>
      <c r="W19" s="16">
        <f t="shared" si="9"/>
        <v>-0.192674475385476</v>
      </c>
      <c r="X19" s="16">
        <f t="shared" si="1"/>
        <v>0.48912793671731247</v>
      </c>
      <c r="Y19" s="16">
        <f t="shared" si="1"/>
        <v>0.27512686364629324</v>
      </c>
      <c r="Z19" s="16">
        <f t="shared" si="1"/>
        <v>2.6785547874401947E-2</v>
      </c>
      <c r="AA19" s="15">
        <f t="shared" si="10"/>
        <v>65</v>
      </c>
    </row>
    <row r="20" spans="1:27" x14ac:dyDescent="0.25">
      <c r="A20" s="99" t="str">
        <f t="shared" si="0"/>
        <v>1997_4_f4_5</v>
      </c>
      <c r="B20" s="32" t="s">
        <v>115</v>
      </c>
      <c r="C20" s="32" t="s">
        <v>443</v>
      </c>
      <c r="D20" s="32">
        <v>0.1513302138159266</v>
      </c>
      <c r="E20" s="32">
        <v>0.4571225626602054</v>
      </c>
      <c r="F20" s="32">
        <v>0.40678463726671393</v>
      </c>
      <c r="G20" s="32">
        <v>5.0039694301167073E-2</v>
      </c>
      <c r="H20" s="32">
        <v>2.1039045864816773E-2</v>
      </c>
      <c r="I20" s="32">
        <v>81</v>
      </c>
      <c r="J20" s="32">
        <v>-61.461408067884847</v>
      </c>
      <c r="K20" s="25"/>
      <c r="L20" s="19"/>
      <c r="M20" s="14" t="s">
        <v>49</v>
      </c>
      <c r="N20" s="14" t="str">
        <f t="shared" si="2"/>
        <v>2008_4_f9_2</v>
      </c>
      <c r="O20" s="15">
        <f t="shared" si="3"/>
        <v>4.230376512682402</v>
      </c>
      <c r="P20" s="15">
        <f t="shared" si="4"/>
        <v>1.8621111586193236E-2</v>
      </c>
      <c r="Q20" s="15">
        <f t="shared" si="5"/>
        <v>0.18783664732416971</v>
      </c>
      <c r="R20" s="15">
        <f t="shared" si="6"/>
        <v>0.48957646070384958</v>
      </c>
      <c r="S20" s="15">
        <f t="shared" si="7"/>
        <v>0.26576666940436877</v>
      </c>
      <c r="T20" s="15">
        <f t="shared" si="8"/>
        <v>0</v>
      </c>
      <c r="V20" s="16">
        <f t="shared" si="9"/>
        <v>-1.936067204636727E-2</v>
      </c>
      <c r="W20" s="16">
        <f t="shared" si="9"/>
        <v>-0.19529681191690065</v>
      </c>
      <c r="X20" s="16">
        <f t="shared" si="1"/>
        <v>0.50902059490027285</v>
      </c>
      <c r="Y20" s="16">
        <f t="shared" si="1"/>
        <v>0.2763219211364592</v>
      </c>
      <c r="Z20" s="16">
        <f t="shared" si="1"/>
        <v>0</v>
      </c>
      <c r="AA20" s="15">
        <f t="shared" si="10"/>
        <v>60</v>
      </c>
    </row>
    <row r="21" spans="1:27" x14ac:dyDescent="0.25">
      <c r="A21" s="99" t="str">
        <f t="shared" si="0"/>
        <v>1997_4_f9_1</v>
      </c>
      <c r="B21" s="32" t="s">
        <v>115</v>
      </c>
      <c r="C21" s="32" t="s">
        <v>4</v>
      </c>
      <c r="D21" s="32">
        <v>2.4354754893469603E-2</v>
      </c>
      <c r="E21" s="32">
        <v>0.17318551879438765</v>
      </c>
      <c r="F21" s="32">
        <v>0.37727351463710374</v>
      </c>
      <c r="G21" s="32">
        <v>0.28297245799411047</v>
      </c>
      <c r="H21" s="32">
        <v>0</v>
      </c>
      <c r="I21" s="32">
        <v>83</v>
      </c>
      <c r="J21" s="32">
        <v>7.120355411954761</v>
      </c>
      <c r="K21" s="25"/>
      <c r="L21" s="19"/>
      <c r="M21" s="14" t="s">
        <v>51</v>
      </c>
      <c r="N21" s="14" t="str">
        <f t="shared" si="2"/>
        <v>2009_4_f9_2</v>
      </c>
      <c r="O21" s="15">
        <f t="shared" si="3"/>
        <v>1.3690539011429974</v>
      </c>
      <c r="P21" s="15">
        <f t="shared" si="4"/>
        <v>0</v>
      </c>
      <c r="Q21" s="15">
        <f t="shared" si="5"/>
        <v>0.28827003389212619</v>
      </c>
      <c r="R21" s="15">
        <f t="shared" si="6"/>
        <v>0.60364454272324297</v>
      </c>
      <c r="S21" s="15">
        <f t="shared" si="7"/>
        <v>0.28165194434428187</v>
      </c>
      <c r="T21" s="15">
        <f t="shared" si="8"/>
        <v>1.1420600984430949E-2</v>
      </c>
      <c r="V21" s="16">
        <f t="shared" si="9"/>
        <v>0</v>
      </c>
      <c r="W21" s="16">
        <f t="shared" si="9"/>
        <v>-0.24326849512017676</v>
      </c>
      <c r="X21" s="16">
        <f t="shared" si="1"/>
        <v>0.50941021344848691</v>
      </c>
      <c r="Y21" s="16">
        <f t="shared" si="1"/>
        <v>0.23768354873106601</v>
      </c>
      <c r="Z21" s="16">
        <f t="shared" si="1"/>
        <v>9.6377427002703516E-3</v>
      </c>
      <c r="AA21" s="15">
        <f t="shared" si="10"/>
        <v>72</v>
      </c>
    </row>
    <row r="22" spans="1:27" x14ac:dyDescent="0.25">
      <c r="A22" s="99" t="str">
        <f t="shared" si="0"/>
        <v>1997_4_f9_2</v>
      </c>
      <c r="B22" s="32" t="s">
        <v>115</v>
      </c>
      <c r="C22" s="32" t="s">
        <v>5</v>
      </c>
      <c r="D22" s="32">
        <v>9.3716086179693823E-3</v>
      </c>
      <c r="E22" s="32">
        <v>0.23353840947465804</v>
      </c>
      <c r="F22" s="32">
        <v>0.65384522797487354</v>
      </c>
      <c r="G22" s="32">
        <v>0.408214450305523</v>
      </c>
      <c r="H22" s="32">
        <v>0</v>
      </c>
      <c r="I22" s="32">
        <v>83</v>
      </c>
      <c r="J22" s="32">
        <v>11.949152844569428</v>
      </c>
      <c r="K22" s="25"/>
      <c r="L22" s="19"/>
      <c r="M22" s="14" t="s">
        <v>53</v>
      </c>
      <c r="N22" s="14" t="str">
        <f t="shared" si="2"/>
        <v>2010_4_f9_2</v>
      </c>
      <c r="O22" s="15">
        <f t="shared" si="3"/>
        <v>51.059864110672123</v>
      </c>
      <c r="P22" s="15">
        <f t="shared" si="4"/>
        <v>0</v>
      </c>
      <c r="Q22" s="15">
        <f t="shared" si="5"/>
        <v>3.7608540121623055E-2</v>
      </c>
      <c r="R22" s="15">
        <f t="shared" si="6"/>
        <v>0.41505999829438178</v>
      </c>
      <c r="S22" s="15">
        <f t="shared" si="7"/>
        <v>0.44613960888784299</v>
      </c>
      <c r="T22" s="15">
        <f t="shared" si="8"/>
        <v>3.3838528185729841E-2</v>
      </c>
      <c r="V22" s="16">
        <f t="shared" si="9"/>
        <v>0</v>
      </c>
      <c r="W22" s="16">
        <f t="shared" si="9"/>
        <v>-4.0324531368624739E-2</v>
      </c>
      <c r="X22" s="16">
        <f t="shared" si="1"/>
        <v>0.44503455510255563</v>
      </c>
      <c r="Y22" s="16">
        <f t="shared" si="1"/>
        <v>0.47835865458229321</v>
      </c>
      <c r="Z22" s="16">
        <f t="shared" si="1"/>
        <v>3.6282258946526404E-2</v>
      </c>
      <c r="AA22" s="15">
        <f t="shared" si="10"/>
        <v>64</v>
      </c>
    </row>
    <row r="23" spans="1:27" x14ac:dyDescent="0.25">
      <c r="A23" s="99" t="str">
        <f t="shared" si="0"/>
        <v>1997_4_f9_3</v>
      </c>
      <c r="B23" s="32" t="s">
        <v>115</v>
      </c>
      <c r="C23" s="32" t="s">
        <v>6</v>
      </c>
      <c r="D23" s="32">
        <v>0.12271660986742995</v>
      </c>
      <c r="E23" s="32">
        <v>0.76311601952262176</v>
      </c>
      <c r="F23" s="32">
        <v>1.4479997507490843</v>
      </c>
      <c r="G23" s="32">
        <v>0.41815958943073772</v>
      </c>
      <c r="H23" s="32">
        <v>0</v>
      </c>
      <c r="I23" s="32">
        <v>84</v>
      </c>
      <c r="J23" s="32">
        <v>-21.453174876779158</v>
      </c>
      <c r="K23" s="25"/>
      <c r="L23" s="19"/>
      <c r="M23" s="14" t="s">
        <v>55</v>
      </c>
      <c r="N23" s="14" t="str">
        <f t="shared" si="2"/>
        <v>2011_4_f9_2</v>
      </c>
      <c r="O23" s="15">
        <f t="shared" si="3"/>
        <v>61.824670206050257</v>
      </c>
      <c r="P23" s="15">
        <f t="shared" si="4"/>
        <v>0</v>
      </c>
      <c r="Q23" s="15">
        <f t="shared" si="5"/>
        <v>0.11749616146763567</v>
      </c>
      <c r="R23" s="15">
        <f t="shared" si="6"/>
        <v>0.61841467404385986</v>
      </c>
      <c r="S23" s="15">
        <f t="shared" si="7"/>
        <v>0.9384032501147358</v>
      </c>
      <c r="T23" s="15">
        <f t="shared" si="8"/>
        <v>0.15504364876438598</v>
      </c>
      <c r="V23" s="16">
        <f t="shared" si="9"/>
        <v>0</v>
      </c>
      <c r="W23" s="16">
        <f t="shared" si="9"/>
        <v>-6.4228094515791992E-2</v>
      </c>
      <c r="X23" s="16">
        <f t="shared" si="1"/>
        <v>0.33805015958229828</v>
      </c>
      <c r="Y23" s="16">
        <f t="shared" si="1"/>
        <v>0.51296869522752475</v>
      </c>
      <c r="Z23" s="16">
        <f t="shared" si="1"/>
        <v>8.4753050674384919E-2</v>
      </c>
      <c r="AA23" s="15">
        <f t="shared" si="10"/>
        <v>124</v>
      </c>
    </row>
    <row r="24" spans="1:27" x14ac:dyDescent="0.25">
      <c r="A24" s="99" t="str">
        <f t="shared" si="0"/>
        <v>1997_4_f9_4</v>
      </c>
      <c r="B24" s="32" t="s">
        <v>115</v>
      </c>
      <c r="C24" s="32" t="s">
        <v>7</v>
      </c>
      <c r="D24" s="32">
        <v>0.68678278308017993</v>
      </c>
      <c r="E24" s="32">
        <v>1.6840160433765368</v>
      </c>
      <c r="F24" s="32">
        <v>3.2665354476919077</v>
      </c>
      <c r="G24" s="32">
        <v>0.34391131577970069</v>
      </c>
      <c r="H24" s="32">
        <v>0</v>
      </c>
      <c r="I24" s="32">
        <v>80</v>
      </c>
      <c r="J24" s="32">
        <v>-45.369651738204489</v>
      </c>
      <c r="K24" s="25"/>
      <c r="L24" s="19"/>
      <c r="M24" s="14" t="s">
        <v>57</v>
      </c>
      <c r="N24" s="14" t="str">
        <f t="shared" si="2"/>
        <v>2012_4_f9_2</v>
      </c>
      <c r="O24" s="15">
        <f t="shared" si="3"/>
        <v>42.226581196174976</v>
      </c>
      <c r="P24" s="15">
        <f t="shared" si="4"/>
        <v>0</v>
      </c>
      <c r="Q24" s="15">
        <f t="shared" si="5"/>
        <v>0.34986917154241226</v>
      </c>
      <c r="R24" s="15">
        <f t="shared" si="6"/>
        <v>0.83754291482663434</v>
      </c>
      <c r="S24" s="15">
        <f t="shared" si="7"/>
        <v>0.89360879250558822</v>
      </c>
      <c r="T24" s="15">
        <f t="shared" si="8"/>
        <v>0.21233256698374475</v>
      </c>
      <c r="V24" s="16">
        <f t="shared" si="9"/>
        <v>0</v>
      </c>
      <c r="W24" s="16">
        <f t="shared" si="9"/>
        <v>-0.1525578938450369</v>
      </c>
      <c r="X24" s="16">
        <f t="shared" ref="X24:X29" si="11">R24/SUM($P24:$T24)</f>
        <v>0.36520446350699781</v>
      </c>
      <c r="Y24" s="16">
        <f t="shared" ref="Y24:Z28" si="12">S24/SUM($P24:$T24)</f>
        <v>0.38965157948914375</v>
      </c>
      <c r="Z24" s="16">
        <f t="shared" si="12"/>
        <v>9.2586063158821452E-2</v>
      </c>
      <c r="AA24" s="15">
        <f t="shared" si="10"/>
        <v>154</v>
      </c>
    </row>
    <row r="25" spans="1:27" x14ac:dyDescent="0.25">
      <c r="A25" s="99" t="str">
        <f t="shared" si="0"/>
        <v>1997_4_f9_5</v>
      </c>
      <c r="B25" s="32" t="s">
        <v>115</v>
      </c>
      <c r="C25" s="32" t="s">
        <v>444</v>
      </c>
      <c r="D25" s="32">
        <v>6.7466126635538554E-2</v>
      </c>
      <c r="E25" s="32">
        <v>0.32232210892959806</v>
      </c>
      <c r="F25" s="32">
        <v>0.57685769564404676</v>
      </c>
      <c r="G25" s="32">
        <v>0.11967022269964622</v>
      </c>
      <c r="H25" s="32">
        <v>0</v>
      </c>
      <c r="I25" s="32">
        <v>81</v>
      </c>
      <c r="J25" s="32">
        <v>-31.076048927958873</v>
      </c>
      <c r="K25" s="25"/>
      <c r="L25" s="19"/>
      <c r="M25" s="14" t="s">
        <v>59</v>
      </c>
      <c r="N25" s="14" t="str">
        <f t="shared" si="2"/>
        <v>2013_4_f9_2</v>
      </c>
      <c r="O25" s="15">
        <f t="shared" si="3"/>
        <v>12.629991509723634</v>
      </c>
      <c r="P25" s="15">
        <f t="shared" si="4"/>
        <v>0</v>
      </c>
      <c r="Q25" s="15">
        <f t="shared" si="5"/>
        <v>0.34337482397002511</v>
      </c>
      <c r="R25" s="15">
        <f t="shared" si="6"/>
        <v>0.64929366654388254</v>
      </c>
      <c r="S25" s="15">
        <f t="shared" si="7"/>
        <v>0.46046838451073863</v>
      </c>
      <c r="T25" s="15">
        <f t="shared" si="8"/>
        <v>3.5457917697116634E-2</v>
      </c>
      <c r="V25" s="16">
        <f t="shared" si="9"/>
        <v>0</v>
      </c>
      <c r="W25" s="16">
        <f t="shared" si="9"/>
        <v>-0.23067044547575963</v>
      </c>
      <c r="X25" s="16">
        <f t="shared" si="11"/>
        <v>0.43617891834533895</v>
      </c>
      <c r="Y25" s="16">
        <f t="shared" si="12"/>
        <v>0.30933091178480698</v>
      </c>
      <c r="Z25" s="16">
        <f t="shared" si="12"/>
        <v>2.3819724394094507E-2</v>
      </c>
      <c r="AA25" s="15">
        <f t="shared" si="10"/>
        <v>99</v>
      </c>
    </row>
    <row r="26" spans="1:27" x14ac:dyDescent="0.25">
      <c r="A26" s="99" t="str">
        <f t="shared" si="0"/>
        <v>1997_4_InEI</v>
      </c>
      <c r="B26" s="32" t="s">
        <v>115</v>
      </c>
      <c r="C26" s="32" t="s">
        <v>107</v>
      </c>
      <c r="D26" s="32">
        <v>4.4473293039432705E-4</v>
      </c>
      <c r="E26" s="32">
        <v>6.8074380257149205E-3</v>
      </c>
      <c r="F26" s="32">
        <v>1.478478141098168E-2</v>
      </c>
      <c r="G26" s="32">
        <v>1.1674410925250199E-2</v>
      </c>
      <c r="H26" s="32">
        <v>0</v>
      </c>
      <c r="I26" s="32">
        <v>83</v>
      </c>
      <c r="J26" s="32">
        <v>11.798713105293707</v>
      </c>
      <c r="K26" s="25"/>
      <c r="L26" s="19"/>
      <c r="M26" s="14" t="s">
        <v>71</v>
      </c>
      <c r="N26" s="14" t="str">
        <f t="shared" si="2"/>
        <v>2014_4_f9_2</v>
      </c>
      <c r="O26" s="15">
        <f t="shared" si="3"/>
        <v>-43.028788307194482</v>
      </c>
      <c r="P26" s="15">
        <f t="shared" si="4"/>
        <v>7.8185773852684298E-2</v>
      </c>
      <c r="Q26" s="15">
        <f t="shared" si="5"/>
        <v>0.85089360463732278</v>
      </c>
      <c r="R26" s="15">
        <f t="shared" si="6"/>
        <v>0.60663613114200843</v>
      </c>
      <c r="S26" s="15">
        <f t="shared" si="7"/>
        <v>0.24223471428580304</v>
      </c>
      <c r="T26" s="15">
        <f t="shared" si="8"/>
        <v>0</v>
      </c>
      <c r="V26" s="16">
        <f t="shared" si="9"/>
        <v>-4.3975232152673724E-2</v>
      </c>
      <c r="W26" s="16">
        <f t="shared" si="9"/>
        <v>-0.47858122977274831</v>
      </c>
      <c r="X26" s="16">
        <f t="shared" si="11"/>
        <v>0.34119972706842705</v>
      </c>
      <c r="Y26" s="16">
        <f t="shared" si="12"/>
        <v>0.13624381100615096</v>
      </c>
      <c r="Z26" s="16">
        <f t="shared" si="12"/>
        <v>0</v>
      </c>
      <c r="AA26" s="15">
        <f t="shared" si="10"/>
        <v>120</v>
      </c>
    </row>
    <row r="27" spans="1:27" x14ac:dyDescent="0.25">
      <c r="A27" s="99" t="str">
        <f t="shared" si="0"/>
        <v>1997_4_InIN</v>
      </c>
      <c r="B27" s="32" t="s">
        <v>115</v>
      </c>
      <c r="C27" s="32" t="s">
        <v>113</v>
      </c>
      <c r="D27" s="32">
        <v>6.3810227354091781E-2</v>
      </c>
      <c r="E27" s="32">
        <v>0.18724662888228744</v>
      </c>
      <c r="F27" s="32">
        <v>0.43786845384313905</v>
      </c>
      <c r="G27" s="32">
        <v>7.0512982593264426E-2</v>
      </c>
      <c r="H27" s="32">
        <v>0</v>
      </c>
      <c r="I27" s="32">
        <v>82.19096720173593</v>
      </c>
      <c r="J27" s="32">
        <v>-32.175636039792217</v>
      </c>
      <c r="K27" s="25"/>
      <c r="L27" s="19"/>
      <c r="M27" s="14" t="s">
        <v>73</v>
      </c>
      <c r="N27" s="14" t="str">
        <f t="shared" si="2"/>
        <v>2015_4_f9_2</v>
      </c>
      <c r="O27" s="15">
        <f t="shared" si="3"/>
        <v>-27.894328765021402</v>
      </c>
      <c r="P27" s="15">
        <f t="shared" si="4"/>
        <v>5.0254106473394448E-2</v>
      </c>
      <c r="Q27" s="15">
        <f t="shared" si="5"/>
        <v>0.74744293123804595</v>
      </c>
      <c r="R27" s="15">
        <f t="shared" si="6"/>
        <v>0.99345042439460685</v>
      </c>
      <c r="S27" s="15">
        <f t="shared" si="7"/>
        <v>0.22738361463550311</v>
      </c>
      <c r="T27" s="15">
        <f t="shared" si="8"/>
        <v>2.5236185161157294E-2</v>
      </c>
      <c r="V27" s="16">
        <f t="shared" si="9"/>
        <v>-2.4588957563890547E-2</v>
      </c>
      <c r="W27" s="16">
        <f t="shared" si="9"/>
        <v>-0.36571822299481949</v>
      </c>
      <c r="X27" s="16">
        <f t="shared" si="11"/>
        <v>0.48608784518337178</v>
      </c>
      <c r="Y27" s="16">
        <f t="shared" si="12"/>
        <v>0.11125709804345012</v>
      </c>
      <c r="Z27" s="16">
        <f t="shared" si="12"/>
        <v>1.2347876214468225E-2</v>
      </c>
      <c r="AA27" s="15">
        <f t="shared" si="10"/>
        <v>164</v>
      </c>
    </row>
    <row r="28" spans="1:27" x14ac:dyDescent="0.25">
      <c r="A28" s="99" t="str">
        <f t="shared" si="0"/>
        <v>1997_4_lagE</v>
      </c>
      <c r="B28" s="32" t="s">
        <v>115</v>
      </c>
      <c r="C28" s="32" t="s">
        <v>226</v>
      </c>
      <c r="D28" s="32">
        <v>3.3218270388697766E-3</v>
      </c>
      <c r="E28" s="32">
        <v>1.198872234458471E-2</v>
      </c>
      <c r="F28" s="32">
        <v>1.347567223281532E-2</v>
      </c>
      <c r="G28" s="32">
        <v>4.8530564890348904E-3</v>
      </c>
      <c r="H28" s="32">
        <v>0</v>
      </c>
      <c r="I28" s="32">
        <v>82.747954268084982</v>
      </c>
      <c r="J28" s="32">
        <v>-40.961996539148274</v>
      </c>
      <c r="K28" s="25"/>
      <c r="L28" s="19"/>
      <c r="M28" s="14" t="s">
        <v>75</v>
      </c>
      <c r="N28" s="14" t="str">
        <f t="shared" si="2"/>
        <v>2016_4_f9_2</v>
      </c>
      <c r="O28" s="15">
        <f t="shared" si="3"/>
        <v>-13.179201766296744</v>
      </c>
      <c r="P28" s="15">
        <f t="shared" si="4"/>
        <v>5.0330422504485411E-2</v>
      </c>
      <c r="Q28" s="15">
        <f t="shared" si="5"/>
        <v>0.78556364499661968</v>
      </c>
      <c r="R28" s="15">
        <f t="shared" si="6"/>
        <v>1.1860987410790937</v>
      </c>
      <c r="S28" s="15">
        <f t="shared" si="7"/>
        <v>0.48272942306273231</v>
      </c>
      <c r="T28" s="15">
        <f t="shared" si="8"/>
        <v>3.4427687945752017E-2</v>
      </c>
      <c r="V28" s="16">
        <f t="shared" si="9"/>
        <v>-1.9821760864218066E-2</v>
      </c>
      <c r="W28" s="16">
        <f t="shared" si="9"/>
        <v>-0.30938056825091809</v>
      </c>
      <c r="X28" s="16">
        <f t="shared" si="11"/>
        <v>0.4671243442258935</v>
      </c>
      <c r="Y28" s="16">
        <f t="shared" si="12"/>
        <v>0.19011458100155412</v>
      </c>
      <c r="Z28" s="16">
        <f t="shared" si="12"/>
        <v>1.3558745657416304E-2</v>
      </c>
      <c r="AA28" s="15">
        <f t="shared" si="10"/>
        <v>191</v>
      </c>
    </row>
    <row r="29" spans="1:27" x14ac:dyDescent="0.25">
      <c r="A29" s="99" t="str">
        <f t="shared" si="0"/>
        <v>1997_4_lagI</v>
      </c>
      <c r="B29" s="32" t="s">
        <v>115</v>
      </c>
      <c r="C29" s="32" t="s">
        <v>227</v>
      </c>
      <c r="D29" s="32">
        <v>8.8628688563776384E-2</v>
      </c>
      <c r="E29" s="32">
        <v>0.28596957166907994</v>
      </c>
      <c r="F29" s="32">
        <v>0.32936941219019195</v>
      </c>
      <c r="G29" s="32">
        <v>3.7143292840776006E-2</v>
      </c>
      <c r="H29" s="32">
        <v>0</v>
      </c>
      <c r="I29" s="32">
        <v>81.434052733303645</v>
      </c>
      <c r="J29" s="32">
        <v>-57.492558594673795</v>
      </c>
      <c r="K29" s="25"/>
      <c r="L29" s="19"/>
      <c r="M29" s="14" t="s">
        <v>77</v>
      </c>
      <c r="N29" s="14" t="str">
        <f t="shared" ref="N29" si="13">CONCATENATE(M29,"_",$N$3)</f>
        <v>2017_4_f9_2</v>
      </c>
      <c r="O29" s="15">
        <f t="shared" si="3"/>
        <v>-15.333304135545644</v>
      </c>
      <c r="P29" s="15">
        <f t="shared" si="4"/>
        <v>1.2492934289589478E-2</v>
      </c>
      <c r="Q29" s="15">
        <f t="shared" si="5"/>
        <v>0.80629295307878324</v>
      </c>
      <c r="R29" s="15">
        <f t="shared" si="6"/>
        <v>1.4486705865046914</v>
      </c>
      <c r="S29" s="15">
        <f t="shared" si="7"/>
        <v>0.34222397822117351</v>
      </c>
      <c r="T29" s="15">
        <f t="shared" si="8"/>
        <v>4.1286972820207136E-2</v>
      </c>
      <c r="V29" s="16">
        <f t="shared" ref="V29" si="14">-(P29/SUM($P29:$T29))</f>
        <v>-4.7125944182406032E-3</v>
      </c>
      <c r="W29" s="16">
        <f t="shared" ref="W29" si="15">-(Q29/SUM($P29:$T29))</f>
        <v>-0.30415045673554625</v>
      </c>
      <c r="X29" s="16">
        <f t="shared" si="11"/>
        <v>0.54646864872413314</v>
      </c>
      <c r="Y29" s="16">
        <f t="shared" ref="Y29" si="16">S29/SUM($P29:$T29)</f>
        <v>0.12909399602758914</v>
      </c>
      <c r="Z29" s="16">
        <f t="shared" ref="Z29" si="17">T29/SUM($P29:$T29)</f>
        <v>1.557430409449094E-2</v>
      </c>
      <c r="AA29" s="15">
        <f t="shared" si="10"/>
        <v>180</v>
      </c>
    </row>
    <row r="30" spans="1:27" x14ac:dyDescent="0.25">
      <c r="A30" s="99" t="str">
        <f t="shared" si="0"/>
        <v>1998_4_f4_1</v>
      </c>
      <c r="B30" s="32" t="s">
        <v>116</v>
      </c>
      <c r="C30" s="32" t="s">
        <v>43</v>
      </c>
      <c r="D30" s="32">
        <v>0</v>
      </c>
      <c r="E30" s="32">
        <v>0.25421791096483631</v>
      </c>
      <c r="F30" s="32">
        <v>0.3351117270050234</v>
      </c>
      <c r="G30" s="32">
        <v>0.22930885155032044</v>
      </c>
      <c r="H30" s="32">
        <v>0</v>
      </c>
      <c r="I30" s="32">
        <v>77</v>
      </c>
      <c r="J30" s="32">
        <v>-3.0427422767668251</v>
      </c>
      <c r="K30" s="25"/>
      <c r="M30" s="14" t="s">
        <v>127</v>
      </c>
      <c r="N30" s="14" t="str">
        <f t="shared" ref="N30" si="18">CONCATENATE(M30,"_",$N$3)</f>
        <v>2018_4_f9_2</v>
      </c>
      <c r="O30" s="15">
        <f t="shared" si="3"/>
        <v>2.0417227389919601</v>
      </c>
      <c r="P30" s="15">
        <f t="shared" si="4"/>
        <v>4.9338314100302982E-2</v>
      </c>
      <c r="Q30" s="15">
        <f t="shared" si="5"/>
        <v>0.76563291364854247</v>
      </c>
      <c r="R30" s="15">
        <f t="shared" si="6"/>
        <v>1.5856032991561735</v>
      </c>
      <c r="S30" s="15">
        <f t="shared" si="7"/>
        <v>0.83782028412584109</v>
      </c>
      <c r="T30" s="15">
        <f t="shared" si="8"/>
        <v>4.6781727058755954E-2</v>
      </c>
      <c r="V30" s="16">
        <f t="shared" ref="V30" si="19">-(P30/SUM($P30:$T30))</f>
        <v>-1.5018466596316928E-2</v>
      </c>
      <c r="W30" s="16">
        <f t="shared" ref="W30" si="20">-(Q30/SUM($P30:$T30))</f>
        <v>-0.23305685547534399</v>
      </c>
      <c r="X30" s="16">
        <f t="shared" ref="X30" si="21">R30/SUM($P30:$T30)</f>
        <v>0.48265390939332226</v>
      </c>
      <c r="Y30" s="16">
        <f t="shared" ref="Y30" si="22">S30/SUM($P30:$T30)</f>
        <v>0.25503052101213636</v>
      </c>
      <c r="Z30" s="16">
        <f t="shared" ref="Z30" si="23">T30/SUM($P30:$T30)</f>
        <v>1.4240247522880551E-2</v>
      </c>
      <c r="AA30" s="15">
        <f t="shared" si="10"/>
        <v>223</v>
      </c>
    </row>
    <row r="31" spans="1:27" x14ac:dyDescent="0.25">
      <c r="A31" s="99" t="str">
        <f t="shared" si="0"/>
        <v>1998_4_f4_2</v>
      </c>
      <c r="B31" s="32" t="s">
        <v>116</v>
      </c>
      <c r="C31" s="32" t="s">
        <v>44</v>
      </c>
      <c r="D31" s="32">
        <v>2.9778515331690986E-2</v>
      </c>
      <c r="E31" s="32">
        <v>0.34327323058034348</v>
      </c>
      <c r="F31" s="32">
        <v>0.52723693239497782</v>
      </c>
      <c r="G31" s="32">
        <v>0.32084785791259673</v>
      </c>
      <c r="H31" s="32">
        <v>0</v>
      </c>
      <c r="I31" s="32">
        <v>78</v>
      </c>
      <c r="J31" s="32">
        <v>-6.7136148087853957</v>
      </c>
      <c r="K31" s="25"/>
      <c r="M31" s="14" t="s">
        <v>730</v>
      </c>
      <c r="N31" s="14" t="str">
        <f t="shared" ref="N31" si="24">CONCATENATE(M31,"_",$N$3)</f>
        <v>2019_4_f9_2</v>
      </c>
      <c r="O31" s="15">
        <f t="shared" si="3"/>
        <v>10.390568658431661</v>
      </c>
      <c r="P31" s="15">
        <f t="shared" si="4"/>
        <v>1.8621111586193236E-2</v>
      </c>
      <c r="Q31" s="15">
        <f t="shared" si="5"/>
        <v>0.56630456169433352</v>
      </c>
      <c r="R31" s="15">
        <f t="shared" si="6"/>
        <v>1.0589023910058333</v>
      </c>
      <c r="S31" s="15">
        <f t="shared" si="7"/>
        <v>0.8019685390399317</v>
      </c>
      <c r="T31" s="15">
        <f t="shared" si="8"/>
        <v>2.9381671970018015E-2</v>
      </c>
      <c r="V31" s="16">
        <f t="shared" ref="V31" si="25">-(P31/SUM($P31:$T31))</f>
        <v>-7.5231395540444682E-3</v>
      </c>
      <c r="W31" s="16">
        <f t="shared" ref="W31" si="26">-(Q31/SUM($P31:$T31))</f>
        <v>-0.22879344382842071</v>
      </c>
      <c r="X31" s="16">
        <f t="shared" ref="X31" si="27">R31/SUM($P31:$T31)</f>
        <v>0.42780853467173768</v>
      </c>
      <c r="Y31" s="16">
        <f t="shared" ref="Y31" si="28">S31/SUM($P31:$T31)</f>
        <v>0.32400435437076791</v>
      </c>
      <c r="Z31" s="16">
        <f t="shared" ref="Z31" si="29">T31/SUM($P31:$T31)</f>
        <v>1.1870527575029181E-2</v>
      </c>
      <c r="AA31" s="15">
        <f t="shared" si="10"/>
        <v>184</v>
      </c>
    </row>
    <row r="32" spans="1:27" x14ac:dyDescent="0.25">
      <c r="A32" s="99" t="str">
        <f t="shared" si="0"/>
        <v>1998_4_f4_3</v>
      </c>
      <c r="B32" s="32" t="s">
        <v>116</v>
      </c>
      <c r="C32" s="32" t="s">
        <v>100</v>
      </c>
      <c r="D32" s="32">
        <v>3.9954698486973278E-2</v>
      </c>
      <c r="E32" s="32">
        <v>0.89317420254949953</v>
      </c>
      <c r="F32" s="32">
        <v>1.3353577952910192</v>
      </c>
      <c r="G32" s="32">
        <v>0.26610961097565766</v>
      </c>
      <c r="H32" s="32">
        <v>0</v>
      </c>
      <c r="I32" s="32">
        <v>76</v>
      </c>
      <c r="J32" s="32">
        <v>-27.892962145913479</v>
      </c>
      <c r="K32" s="25"/>
      <c r="M32" s="14" t="s">
        <v>734</v>
      </c>
      <c r="N32" s="14" t="str">
        <f t="shared" ref="N32" si="30">CONCATENATE(M32,"_",$N$3)</f>
        <v>2020_4_f9_2</v>
      </c>
      <c r="O32" s="15">
        <f t="shared" si="3"/>
        <v>23.773655195437954</v>
      </c>
      <c r="P32" s="15">
        <f t="shared" si="4"/>
        <v>3.8829596619078352E-2</v>
      </c>
      <c r="Q32" s="15">
        <f t="shared" si="5"/>
        <v>0.5928899776168155</v>
      </c>
      <c r="R32" s="15">
        <f t="shared" si="6"/>
        <v>1.9338243668017636</v>
      </c>
      <c r="S32" s="15">
        <f t="shared" si="7"/>
        <v>1.642690358667851</v>
      </c>
      <c r="T32" s="15">
        <f t="shared" si="8"/>
        <v>1.6064524544646214E-2</v>
      </c>
      <c r="V32" s="16">
        <f t="shared" ref="V32" si="31">-(P32/SUM($P32:$T32))</f>
        <v>-9.1919625562878835E-3</v>
      </c>
      <c r="W32" s="16">
        <f t="shared" ref="W32" si="32">-(Q32/SUM($P32:$T32))</f>
        <v>-0.14035228147527135</v>
      </c>
      <c r="X32" s="16">
        <f t="shared" ref="X32" si="33">R32/SUM($P32:$T32)</f>
        <v>0.45778588287845196</v>
      </c>
      <c r="Y32" s="16">
        <f t="shared" ref="Y32" si="34">S32/SUM($P32:$T32)</f>
        <v>0.38886698763775102</v>
      </c>
      <c r="Z32" s="16">
        <f t="shared" ref="Z32" si="35">T32/SUM($P32:$T32)</f>
        <v>3.8028854522378138E-3</v>
      </c>
      <c r="AA32" s="15">
        <f t="shared" si="10"/>
        <v>266</v>
      </c>
    </row>
    <row r="33" spans="1:11" x14ac:dyDescent="0.25">
      <c r="A33" s="99" t="str">
        <f t="shared" si="0"/>
        <v>1998_4_f4_4</v>
      </c>
      <c r="B33" s="32" t="s">
        <v>116</v>
      </c>
      <c r="C33" s="32" t="s">
        <v>102</v>
      </c>
      <c r="D33" s="32">
        <v>0.23580421138634083</v>
      </c>
      <c r="E33" s="32">
        <v>1.6332120176774245</v>
      </c>
      <c r="F33" s="32">
        <v>2.8033572250900582</v>
      </c>
      <c r="G33" s="32">
        <v>0.91829761948973143</v>
      </c>
      <c r="H33" s="32">
        <v>0</v>
      </c>
      <c r="I33" s="32">
        <v>74</v>
      </c>
      <c r="J33" s="32">
        <v>-21.22326292015412</v>
      </c>
      <c r="K33" s="25"/>
    </row>
    <row r="34" spans="1:11" x14ac:dyDescent="0.25">
      <c r="A34" s="99" t="str">
        <f t="shared" si="0"/>
        <v>1998_4_f4_5</v>
      </c>
      <c r="B34" s="32" t="s">
        <v>116</v>
      </c>
      <c r="C34" s="32" t="s">
        <v>443</v>
      </c>
      <c r="D34" s="32">
        <v>2.2215544765857437E-2</v>
      </c>
      <c r="E34" s="32">
        <v>0.2685379026089118</v>
      </c>
      <c r="F34" s="32">
        <v>0.62581222060562514</v>
      </c>
      <c r="G34" s="32">
        <v>0.11693785594999635</v>
      </c>
      <c r="H34" s="32">
        <v>8.2517198783334592E-3</v>
      </c>
      <c r="I34" s="32">
        <v>77</v>
      </c>
      <c r="J34" s="32">
        <v>-17.233193449317199</v>
      </c>
      <c r="K34" s="25"/>
    </row>
    <row r="35" spans="1:11" x14ac:dyDescent="0.25">
      <c r="A35" s="99" t="str">
        <f t="shared" si="0"/>
        <v>1998_4_f9_1</v>
      </c>
      <c r="B35" s="32" t="s">
        <v>116</v>
      </c>
      <c r="C35" s="32" t="s">
        <v>4</v>
      </c>
      <c r="D35" s="32">
        <v>0</v>
      </c>
      <c r="E35" s="32">
        <v>7.2024943703447086E-2</v>
      </c>
      <c r="F35" s="32">
        <v>0.45889485536116409</v>
      </c>
      <c r="G35" s="32">
        <v>0.26287891910618394</v>
      </c>
      <c r="H35" s="32">
        <v>2.483977134938507E-2</v>
      </c>
      <c r="I35" s="32">
        <v>77</v>
      </c>
      <c r="J35" s="32">
        <v>29.38214134574693</v>
      </c>
      <c r="K35" s="25"/>
    </row>
    <row r="36" spans="1:11" x14ac:dyDescent="0.25">
      <c r="A36" s="99" t="str">
        <f t="shared" si="0"/>
        <v>1998_4_f9_2</v>
      </c>
      <c r="B36" s="32" t="s">
        <v>116</v>
      </c>
      <c r="C36" s="32" t="s">
        <v>5</v>
      </c>
      <c r="D36" s="32">
        <v>6.1205456934946617E-3</v>
      </c>
      <c r="E36" s="32">
        <v>0.15899681917489747</v>
      </c>
      <c r="F36" s="32">
        <v>0.55619886619399572</v>
      </c>
      <c r="G36" s="32">
        <v>0.46468440444294523</v>
      </c>
      <c r="H36" s="32">
        <v>3.5135900714276087E-2</v>
      </c>
      <c r="I36" s="32">
        <v>78</v>
      </c>
      <c r="J36" s="32">
        <v>29.785227492710074</v>
      </c>
      <c r="K36" s="25"/>
    </row>
    <row r="37" spans="1:11" x14ac:dyDescent="0.25">
      <c r="A37" s="99" t="str">
        <f t="shared" si="0"/>
        <v>1998_4_f9_3</v>
      </c>
      <c r="B37" s="32" t="s">
        <v>116</v>
      </c>
      <c r="C37" s="32" t="s">
        <v>6</v>
      </c>
      <c r="D37" s="32">
        <v>4.5350989481238195E-3</v>
      </c>
      <c r="E37" s="32">
        <v>0.57547520477485792</v>
      </c>
      <c r="F37" s="32">
        <v>1.4283566852855412</v>
      </c>
      <c r="G37" s="32">
        <v>0.5066143957949546</v>
      </c>
      <c r="H37" s="32">
        <v>0</v>
      </c>
      <c r="I37" s="32">
        <v>75</v>
      </c>
      <c r="J37" s="32">
        <v>-3.0986713200758165</v>
      </c>
      <c r="K37" s="25"/>
    </row>
    <row r="38" spans="1:11" x14ac:dyDescent="0.25">
      <c r="A38" s="99" t="str">
        <f t="shared" si="0"/>
        <v>1998_4_f9_4</v>
      </c>
      <c r="B38" s="32" t="s">
        <v>116</v>
      </c>
      <c r="C38" s="32" t="s">
        <v>7</v>
      </c>
      <c r="D38" s="32">
        <v>0.20789542095294686</v>
      </c>
      <c r="E38" s="32">
        <v>0.99624911798566518</v>
      </c>
      <c r="F38" s="32">
        <v>3.2493593790619086</v>
      </c>
      <c r="G38" s="32">
        <v>1.1344004159393917</v>
      </c>
      <c r="H38" s="32">
        <v>0</v>
      </c>
      <c r="I38" s="32">
        <v>74</v>
      </c>
      <c r="J38" s="32">
        <v>-4.96858083746773</v>
      </c>
      <c r="K38" s="25"/>
    </row>
    <row r="39" spans="1:11" x14ac:dyDescent="0.25">
      <c r="A39" s="99" t="str">
        <f t="shared" si="0"/>
        <v>1998_4_f9_5</v>
      </c>
      <c r="B39" s="32" t="s">
        <v>116</v>
      </c>
      <c r="C39" s="32" t="s">
        <v>444</v>
      </c>
      <c r="D39" s="32">
        <v>9.4282187793741194E-3</v>
      </c>
      <c r="E39" s="32">
        <v>0.13655501037596079</v>
      </c>
      <c r="F39" s="32">
        <v>0.53985883365269915</v>
      </c>
      <c r="G39" s="32">
        <v>0.32349049404511426</v>
      </c>
      <c r="H39" s="32">
        <v>0</v>
      </c>
      <c r="I39" s="32">
        <v>75</v>
      </c>
      <c r="J39" s="32">
        <v>16.652494261597436</v>
      </c>
      <c r="K39" s="25"/>
    </row>
    <row r="40" spans="1:11" x14ac:dyDescent="0.25">
      <c r="A40" s="99" t="str">
        <f t="shared" si="0"/>
        <v>1998_4_InEI</v>
      </c>
      <c r="B40" s="32" t="s">
        <v>116</v>
      </c>
      <c r="C40" s="32" t="s">
        <v>107</v>
      </c>
      <c r="D40" s="32">
        <v>5.1384758978880132E-5</v>
      </c>
      <c r="E40" s="32">
        <v>3.8201905611951409E-3</v>
      </c>
      <c r="F40" s="32">
        <v>1.5259489425987914E-2</v>
      </c>
      <c r="G40" s="32">
        <v>1.1336618210675815E-2</v>
      </c>
      <c r="H40" s="32">
        <v>1.2868204167749656E-3</v>
      </c>
      <c r="I40" s="32">
        <v>78</v>
      </c>
      <c r="J40" s="32">
        <v>31.451598683706916</v>
      </c>
      <c r="K40" s="25"/>
    </row>
    <row r="41" spans="1:11" x14ac:dyDescent="0.25">
      <c r="A41" s="99" t="str">
        <f t="shared" si="0"/>
        <v>1998_4_InIN</v>
      </c>
      <c r="B41" s="32" t="s">
        <v>116</v>
      </c>
      <c r="C41" s="32" t="s">
        <v>113</v>
      </c>
      <c r="D41" s="32">
        <v>1.8903664931480196E-2</v>
      </c>
      <c r="E41" s="32">
        <v>0.11315472666532149</v>
      </c>
      <c r="F41" s="32">
        <v>0.41597811023563647</v>
      </c>
      <c r="G41" s="32">
        <v>0.16273740753537186</v>
      </c>
      <c r="H41" s="32">
        <v>0</v>
      </c>
      <c r="I41" s="32">
        <v>74.70888259743873</v>
      </c>
      <c r="J41" s="32">
        <v>1.6566943231728131</v>
      </c>
      <c r="K41" s="25"/>
    </row>
    <row r="42" spans="1:11" x14ac:dyDescent="0.25">
      <c r="A42" s="99" t="str">
        <f t="shared" si="0"/>
        <v>1998_4_lagE</v>
      </c>
      <c r="B42" s="32" t="s">
        <v>116</v>
      </c>
      <c r="C42" s="32" t="s">
        <v>226</v>
      </c>
      <c r="D42" s="32">
        <v>6.2506380088153506E-4</v>
      </c>
      <c r="E42" s="32">
        <v>9.7711308414826555E-3</v>
      </c>
      <c r="F42" s="32">
        <v>1.2590100578085293E-2</v>
      </c>
      <c r="G42" s="32">
        <v>8.7682081531632299E-3</v>
      </c>
      <c r="H42" s="32">
        <v>0</v>
      </c>
      <c r="I42" s="32">
        <v>78</v>
      </c>
      <c r="J42" s="32">
        <v>-7.0952150111556476</v>
      </c>
      <c r="K42" s="25"/>
    </row>
    <row r="43" spans="1:11" x14ac:dyDescent="0.25">
      <c r="A43" s="99" t="str">
        <f t="shared" si="0"/>
        <v>1998_4_lagI</v>
      </c>
      <c r="B43" s="32" t="s">
        <v>116</v>
      </c>
      <c r="C43" s="32" t="s">
        <v>227</v>
      </c>
      <c r="D43" s="32">
        <v>1.9922029522947388E-2</v>
      </c>
      <c r="E43" s="32">
        <v>0.19732318095426857</v>
      </c>
      <c r="F43" s="32">
        <v>0.37338277027806044</v>
      </c>
      <c r="G43" s="32">
        <v>0.12051889221187889</v>
      </c>
      <c r="H43" s="32">
        <v>0</v>
      </c>
      <c r="I43" s="32">
        <v>75.380440111205502</v>
      </c>
      <c r="J43" s="32">
        <v>-16.402849006645624</v>
      </c>
      <c r="K43" s="25"/>
    </row>
    <row r="44" spans="1:11" x14ac:dyDescent="0.25">
      <c r="A44" s="99" t="str">
        <f t="shared" si="0"/>
        <v>1999_4_f4_1</v>
      </c>
      <c r="B44" s="32" t="s">
        <v>117</v>
      </c>
      <c r="C44" s="32" t="s">
        <v>43</v>
      </c>
      <c r="D44" s="32">
        <v>0</v>
      </c>
      <c r="E44" s="32">
        <v>9.4890005196604885E-2</v>
      </c>
      <c r="F44" s="32">
        <v>0.32177377446734801</v>
      </c>
      <c r="G44" s="32">
        <v>0.38503377793175125</v>
      </c>
      <c r="H44" s="32">
        <v>1.6698423696518274E-2</v>
      </c>
      <c r="I44" s="32">
        <v>69</v>
      </c>
      <c r="J44" s="32">
        <v>39.533505481945561</v>
      </c>
      <c r="K44" s="25"/>
    </row>
    <row r="45" spans="1:11" x14ac:dyDescent="0.25">
      <c r="A45" s="99" t="str">
        <f t="shared" si="0"/>
        <v>1999_4_f4_2</v>
      </c>
      <c r="B45" s="32" t="s">
        <v>117</v>
      </c>
      <c r="C45" s="32" t="s">
        <v>44</v>
      </c>
      <c r="D45" s="32">
        <v>2.0788486869176382E-2</v>
      </c>
      <c r="E45" s="32">
        <v>0.13082094049611656</v>
      </c>
      <c r="F45" s="32">
        <v>0.54343882579558778</v>
      </c>
      <c r="G45" s="32">
        <v>0.34117844859522739</v>
      </c>
      <c r="H45" s="32">
        <v>7.2179702205826077E-2</v>
      </c>
      <c r="I45" s="32">
        <v>69</v>
      </c>
      <c r="J45" s="32">
        <v>28.251364991496775</v>
      </c>
      <c r="K45" s="25"/>
    </row>
    <row r="46" spans="1:11" x14ac:dyDescent="0.25">
      <c r="A46" s="99" t="str">
        <f t="shared" si="0"/>
        <v>1999_4_f4_3</v>
      </c>
      <c r="B46" s="32" t="s">
        <v>117</v>
      </c>
      <c r="C46" s="32" t="s">
        <v>100</v>
      </c>
      <c r="D46" s="32">
        <v>9.4045333620752278E-2</v>
      </c>
      <c r="E46" s="32">
        <v>0.32935233262129215</v>
      </c>
      <c r="F46" s="32">
        <v>0.92317490902737731</v>
      </c>
      <c r="G46" s="32">
        <v>0.55395947027546377</v>
      </c>
      <c r="H46" s="32">
        <v>0.10691193282825263</v>
      </c>
      <c r="I46" s="32">
        <v>68</v>
      </c>
      <c r="J46" s="32">
        <v>12.470601360046505</v>
      </c>
      <c r="K46" s="25"/>
    </row>
    <row r="47" spans="1:11" x14ac:dyDescent="0.25">
      <c r="A47" s="99" t="str">
        <f t="shared" si="0"/>
        <v>1999_4_f4_4</v>
      </c>
      <c r="B47" s="32" t="s">
        <v>117</v>
      </c>
      <c r="C47" s="32" t="s">
        <v>102</v>
      </c>
      <c r="D47" s="32">
        <v>0.24243324544137856</v>
      </c>
      <c r="E47" s="32">
        <v>0.32450700040851199</v>
      </c>
      <c r="F47" s="32">
        <v>1.8526014780703384</v>
      </c>
      <c r="G47" s="32">
        <v>1.5872915660860847</v>
      </c>
      <c r="H47" s="32">
        <v>0.16645003156682883</v>
      </c>
      <c r="I47" s="32">
        <v>69</v>
      </c>
      <c r="J47" s="32">
        <v>26.617367006602947</v>
      </c>
      <c r="K47" s="25"/>
    </row>
    <row r="48" spans="1:11" x14ac:dyDescent="0.25">
      <c r="A48" s="99" t="str">
        <f t="shared" si="0"/>
        <v>1999_4_f4_5</v>
      </c>
      <c r="B48" s="32" t="s">
        <v>117</v>
      </c>
      <c r="C48" s="32" t="s">
        <v>443</v>
      </c>
      <c r="D48" s="32">
        <v>0</v>
      </c>
      <c r="E48" s="32">
        <v>0.12415308920188736</v>
      </c>
      <c r="F48" s="32">
        <v>0.38891808154194463</v>
      </c>
      <c r="G48" s="32">
        <v>0.44838401565040681</v>
      </c>
      <c r="H48" s="32">
        <v>2.8852621324831643E-2</v>
      </c>
      <c r="I48" s="32">
        <v>69</v>
      </c>
      <c r="J48" s="32">
        <v>38.567419757891066</v>
      </c>
      <c r="K48" s="25"/>
    </row>
    <row r="49" spans="1:11" x14ac:dyDescent="0.25">
      <c r="A49" s="99" t="str">
        <f t="shared" si="0"/>
        <v>1999_4_f9_1</v>
      </c>
      <c r="B49" s="32" t="s">
        <v>117</v>
      </c>
      <c r="C49" s="32" t="s">
        <v>4</v>
      </c>
      <c r="D49" s="32">
        <v>0</v>
      </c>
      <c r="E49" s="32">
        <v>0</v>
      </c>
      <c r="F49" s="32">
        <v>0.25671228130954443</v>
      </c>
      <c r="G49" s="32">
        <v>0.54252554997401692</v>
      </c>
      <c r="H49" s="32">
        <v>1.9158150008661008E-2</v>
      </c>
      <c r="I49" s="32">
        <v>69</v>
      </c>
      <c r="J49" s="32">
        <v>70.973204080768738</v>
      </c>
      <c r="K49" s="25"/>
    </row>
    <row r="50" spans="1:11" x14ac:dyDescent="0.25">
      <c r="A50" s="99" t="str">
        <f t="shared" si="0"/>
        <v>1999_4_f9_2</v>
      </c>
      <c r="B50" s="32" t="s">
        <v>117</v>
      </c>
      <c r="C50" s="32" t="s">
        <v>5</v>
      </c>
      <c r="D50" s="32">
        <v>0</v>
      </c>
      <c r="E50" s="32">
        <v>4.424803482653622E-2</v>
      </c>
      <c r="F50" s="32">
        <v>0.40916840069415994</v>
      </c>
      <c r="G50" s="32">
        <v>0.62827935755940323</v>
      </c>
      <c r="H50" s="32">
        <v>2.6710610881834559E-2</v>
      </c>
      <c r="I50" s="32">
        <v>69</v>
      </c>
      <c r="J50" s="32">
        <v>57.510723703688406</v>
      </c>
      <c r="K50" s="25"/>
    </row>
    <row r="51" spans="1:11" x14ac:dyDescent="0.25">
      <c r="A51" s="99" t="str">
        <f t="shared" si="0"/>
        <v>1999_4_f9_3</v>
      </c>
      <c r="B51" s="32" t="s">
        <v>117</v>
      </c>
      <c r="C51" s="32" t="s">
        <v>6</v>
      </c>
      <c r="D51" s="32">
        <v>0</v>
      </c>
      <c r="E51" s="32">
        <v>0.15758282369702703</v>
      </c>
      <c r="F51" s="32">
        <v>1.2096662223299375</v>
      </c>
      <c r="G51" s="32">
        <v>0.60522378864624204</v>
      </c>
      <c r="H51" s="32">
        <v>5.3455966414126317E-2</v>
      </c>
      <c r="I51" s="32">
        <v>69</v>
      </c>
      <c r="J51" s="32">
        <v>27.372773291925874</v>
      </c>
      <c r="K51" s="25"/>
    </row>
    <row r="52" spans="1:11" x14ac:dyDescent="0.25">
      <c r="A52" s="99" t="str">
        <f t="shared" si="0"/>
        <v>1999_4_f9_4</v>
      </c>
      <c r="B52" s="32" t="s">
        <v>117</v>
      </c>
      <c r="C52" s="32" t="s">
        <v>7</v>
      </c>
      <c r="D52" s="32">
        <v>1.0082816503880864E-2</v>
      </c>
      <c r="E52" s="32">
        <v>0.27763954395216706</v>
      </c>
      <c r="F52" s="32">
        <v>1.753630185315854</v>
      </c>
      <c r="G52" s="32">
        <v>1.9722768967950386</v>
      </c>
      <c r="H52" s="32">
        <v>0.33290006313365766</v>
      </c>
      <c r="I52" s="32">
        <v>72</v>
      </c>
      <c r="J52" s="32">
        <v>53.84230897393175</v>
      </c>
      <c r="K52" s="25"/>
    </row>
    <row r="53" spans="1:11" x14ac:dyDescent="0.25">
      <c r="A53" s="99" t="str">
        <f t="shared" si="0"/>
        <v>1999_4_f9_5</v>
      </c>
      <c r="B53" s="32" t="s">
        <v>117</v>
      </c>
      <c r="C53" s="32" t="s">
        <v>444</v>
      </c>
      <c r="D53" s="32">
        <v>0</v>
      </c>
      <c r="E53" s="32">
        <v>5.3640236101929695E-2</v>
      </c>
      <c r="F53" s="32">
        <v>0.33180514523556393</v>
      </c>
      <c r="G53" s="32">
        <v>0.57561628645881102</v>
      </c>
      <c r="H53" s="32">
        <v>6.1656656200055025E-2</v>
      </c>
      <c r="I53" s="32">
        <v>71</v>
      </c>
      <c r="J53" s="32">
        <v>63.095511991558709</v>
      </c>
      <c r="K53" s="25"/>
    </row>
    <row r="54" spans="1:11" x14ac:dyDescent="0.25">
      <c r="A54" s="99" t="str">
        <f t="shared" si="0"/>
        <v>1999_4_InEI</v>
      </c>
      <c r="B54" s="32" t="s">
        <v>117</v>
      </c>
      <c r="C54" s="32" t="s">
        <v>107</v>
      </c>
      <c r="D54" s="32">
        <v>0</v>
      </c>
      <c r="E54" s="32">
        <v>8.0355999445442931E-4</v>
      </c>
      <c r="F54" s="32">
        <v>1.1759877438766329E-2</v>
      </c>
      <c r="G54" s="32">
        <v>1.8214283659385239E-2</v>
      </c>
      <c r="H54" s="32">
        <v>8.4775317448751789E-4</v>
      </c>
      <c r="I54" s="32">
        <v>69</v>
      </c>
      <c r="J54" s="32">
        <v>60.414050561088295</v>
      </c>
      <c r="K54" s="25"/>
    </row>
    <row r="55" spans="1:11" x14ac:dyDescent="0.25">
      <c r="A55" s="99" t="str">
        <f t="shared" si="0"/>
        <v>1999_4_InIN</v>
      </c>
      <c r="B55" s="32" t="s">
        <v>117</v>
      </c>
      <c r="C55" s="32" t="s">
        <v>113</v>
      </c>
      <c r="D55" s="32">
        <v>1.3360168440765214E-4</v>
      </c>
      <c r="E55" s="32">
        <v>1.6585750748610378E-2</v>
      </c>
      <c r="F55" s="32">
        <v>0.20554198241168564</v>
      </c>
      <c r="G55" s="32">
        <v>0.21960907477969674</v>
      </c>
      <c r="H55" s="32">
        <v>4.2481004126832415E-2</v>
      </c>
      <c r="I55" s="32">
        <v>71.513828936864599</v>
      </c>
      <c r="J55" s="32">
        <v>59.402764345746398</v>
      </c>
      <c r="K55" s="25"/>
    </row>
    <row r="56" spans="1:11" x14ac:dyDescent="0.25">
      <c r="A56" s="99" t="str">
        <f t="shared" si="0"/>
        <v>1999_4_lagE</v>
      </c>
      <c r="B56" s="32" t="s">
        <v>117</v>
      </c>
      <c r="C56" s="32" t="s">
        <v>226</v>
      </c>
      <c r="D56" s="32">
        <v>2.569300467623447E-4</v>
      </c>
      <c r="E56" s="32">
        <v>3.6771291674626205E-3</v>
      </c>
      <c r="F56" s="32">
        <v>1.497859445833369E-2</v>
      </c>
      <c r="G56" s="32">
        <v>1.1415087024807105E-2</v>
      </c>
      <c r="H56" s="32">
        <v>1.2977335697277586E-3</v>
      </c>
      <c r="I56" s="32">
        <v>69</v>
      </c>
      <c r="J56" s="32">
        <v>31.049541962103071</v>
      </c>
      <c r="K56" s="25"/>
    </row>
    <row r="57" spans="1:11" x14ac:dyDescent="0.25">
      <c r="A57" s="99" t="str">
        <f t="shared" si="0"/>
        <v>1999_4_lagI</v>
      </c>
      <c r="B57" s="32" t="s">
        <v>117</v>
      </c>
      <c r="C57" s="32" t="s">
        <v>227</v>
      </c>
      <c r="D57" s="32">
        <v>1.4277911594492119E-2</v>
      </c>
      <c r="E57" s="32">
        <v>2.8687036751994369E-2</v>
      </c>
      <c r="F57" s="32">
        <v>0.20783122064692422</v>
      </c>
      <c r="G57" s="32">
        <v>0.18482270305248055</v>
      </c>
      <c r="H57" s="32">
        <v>3.0056967795167359E-2</v>
      </c>
      <c r="I57" s="32">
        <v>69.247842114675564</v>
      </c>
      <c r="J57" s="32">
        <v>40.305672453588976</v>
      </c>
      <c r="K57" s="25"/>
    </row>
    <row r="58" spans="1:11" x14ac:dyDescent="0.25">
      <c r="A58" s="99" t="str">
        <f t="shared" si="0"/>
        <v>2000_4_f4_1</v>
      </c>
      <c r="B58" s="32" t="s">
        <v>118</v>
      </c>
      <c r="C58" s="32" t="s">
        <v>43</v>
      </c>
      <c r="D58" s="32">
        <v>1.2991512212021479E-2</v>
      </c>
      <c r="E58" s="32">
        <v>4.0291009873549284E-2</v>
      </c>
      <c r="F58" s="32">
        <v>0.2485709336566776</v>
      </c>
      <c r="G58" s="32">
        <v>0.76840464230036387</v>
      </c>
      <c r="H58" s="32">
        <v>0.15153299844101853</v>
      </c>
      <c r="I58" s="32">
        <v>99</v>
      </c>
      <c r="J58" s="32">
        <v>82.27237927807866</v>
      </c>
      <c r="K58" s="25"/>
    </row>
    <row r="59" spans="1:11" x14ac:dyDescent="0.25">
      <c r="A59" s="99" t="str">
        <f t="shared" si="0"/>
        <v>2000_4_f4_2</v>
      </c>
      <c r="B59" s="32" t="s">
        <v>118</v>
      </c>
      <c r="C59" s="32" t="s">
        <v>44</v>
      </c>
      <c r="D59" s="32">
        <v>2.6252714695288823E-2</v>
      </c>
      <c r="E59" s="32">
        <v>0.15368894614419093</v>
      </c>
      <c r="F59" s="32">
        <v>0.61099377651730202</v>
      </c>
      <c r="G59" s="32">
        <v>0.80822031163853958</v>
      </c>
      <c r="H59" s="32">
        <v>0.11100929882490443</v>
      </c>
      <c r="I59" s="32">
        <v>102</v>
      </c>
      <c r="J59" s="32">
        <v>48.185088030181987</v>
      </c>
      <c r="K59" s="25"/>
    </row>
    <row r="60" spans="1:11" x14ac:dyDescent="0.25">
      <c r="A60" s="99" t="str">
        <f t="shared" si="0"/>
        <v>2000_4_f4_3</v>
      </c>
      <c r="B60" s="32" t="s">
        <v>118</v>
      </c>
      <c r="C60" s="32" t="s">
        <v>100</v>
      </c>
      <c r="D60" s="32">
        <v>0.11157667914281552</v>
      </c>
      <c r="E60" s="32">
        <v>0.33920877490792095</v>
      </c>
      <c r="F60" s="32">
        <v>1.4179101461125578</v>
      </c>
      <c r="G60" s="32">
        <v>1.1735261786489473</v>
      </c>
      <c r="H60" s="32">
        <v>0.20775286031599313</v>
      </c>
      <c r="I60" s="32">
        <v>105</v>
      </c>
      <c r="J60" s="32">
        <v>31.590085464875283</v>
      </c>
      <c r="K60" s="25"/>
    </row>
    <row r="61" spans="1:11" x14ac:dyDescent="0.25">
      <c r="A61" s="99" t="str">
        <f t="shared" si="0"/>
        <v>2000_4_f4_4</v>
      </c>
      <c r="B61" s="32" t="s">
        <v>118</v>
      </c>
      <c r="C61" s="32" t="s">
        <v>102</v>
      </c>
      <c r="D61" s="32">
        <v>0.21238905188101165</v>
      </c>
      <c r="E61" s="32">
        <v>0.32612247929587412</v>
      </c>
      <c r="F61" s="32">
        <v>1.3983176737104024</v>
      </c>
      <c r="G61" s="32">
        <v>3.2308834998328817</v>
      </c>
      <c r="H61" s="32">
        <v>1.6615664574590561</v>
      </c>
      <c r="I61" s="32">
        <v>104</v>
      </c>
      <c r="J61" s="32">
        <v>84.974060861810187</v>
      </c>
      <c r="K61" s="25"/>
    </row>
    <row r="62" spans="1:11" x14ac:dyDescent="0.25">
      <c r="A62" s="99" t="str">
        <f t="shared" si="0"/>
        <v>2000_4_f4_5</v>
      </c>
      <c r="B62" s="32" t="s">
        <v>118</v>
      </c>
      <c r="C62" s="32" t="s">
        <v>443</v>
      </c>
      <c r="D62" s="32">
        <v>1.655212246981343E-2</v>
      </c>
      <c r="E62" s="32">
        <v>7.1843513925962263E-2</v>
      </c>
      <c r="F62" s="32">
        <v>0.44575514914049524</v>
      </c>
      <c r="G62" s="32">
        <v>0.79001853739264749</v>
      </c>
      <c r="H62" s="32">
        <v>0.12572310670086229</v>
      </c>
      <c r="I62" s="32">
        <v>99</v>
      </c>
      <c r="J62" s="32">
        <v>64.59217061833445</v>
      </c>
      <c r="K62" s="25"/>
    </row>
    <row r="63" spans="1:11" x14ac:dyDescent="0.25">
      <c r="A63" s="99" t="str">
        <f t="shared" si="0"/>
        <v>2000_4_f9_1</v>
      </c>
      <c r="B63" s="32" t="s">
        <v>118</v>
      </c>
      <c r="C63" s="32" t="s">
        <v>4</v>
      </c>
      <c r="D63" s="32">
        <v>0</v>
      </c>
      <c r="E63" s="32">
        <v>1.2991512212021479E-2</v>
      </c>
      <c r="F63" s="32">
        <v>0.29922050926727872</v>
      </c>
      <c r="G63" s="32">
        <v>0.84683873202840809</v>
      </c>
      <c r="H63" s="32">
        <v>6.8768404642300371E-2</v>
      </c>
      <c r="I63" s="32">
        <v>100</v>
      </c>
      <c r="J63" s="32">
        <v>79.114584802911892</v>
      </c>
      <c r="K63" s="25"/>
    </row>
    <row r="64" spans="1:11" x14ac:dyDescent="0.25">
      <c r="A64" s="99" t="str">
        <f t="shared" si="0"/>
        <v>2000_4_f9_2</v>
      </c>
      <c r="B64" s="32" t="s">
        <v>118</v>
      </c>
      <c r="C64" s="32" t="s">
        <v>5</v>
      </c>
      <c r="D64" s="32">
        <v>0</v>
      </c>
      <c r="E64" s="32">
        <v>8.7732909342162893E-2</v>
      </c>
      <c r="F64" s="32">
        <v>0.61320455886967629</v>
      </c>
      <c r="G64" s="32">
        <v>0.94309210706496394</v>
      </c>
      <c r="H64" s="32">
        <v>8.4023950231142425E-2</v>
      </c>
      <c r="I64" s="32">
        <v>103</v>
      </c>
      <c r="J64" s="32">
        <v>59.223113351437682</v>
      </c>
    </row>
    <row r="65" spans="1:10" x14ac:dyDescent="0.25">
      <c r="A65" s="99" t="str">
        <f t="shared" si="0"/>
        <v>2000_4_f9_3</v>
      </c>
      <c r="B65" s="32" t="s">
        <v>118</v>
      </c>
      <c r="C65" s="32" t="s">
        <v>6</v>
      </c>
      <c r="D65" s="32">
        <v>0</v>
      </c>
      <c r="E65" s="32">
        <v>0.12412358028425596</v>
      </c>
      <c r="F65" s="32">
        <v>1.5130975432390119</v>
      </c>
      <c r="G65" s="32">
        <v>1.5400040011405998</v>
      </c>
      <c r="H65" s="32">
        <v>9.4916978994950441E-2</v>
      </c>
      <c r="I65" s="32">
        <v>106</v>
      </c>
      <c r="J65" s="32">
        <v>49.072269112358526</v>
      </c>
    </row>
    <row r="66" spans="1:10" x14ac:dyDescent="0.25">
      <c r="A66" s="99" t="str">
        <f t="shared" si="0"/>
        <v>2000_4_f9_4</v>
      </c>
      <c r="B66" s="32" t="s">
        <v>118</v>
      </c>
      <c r="C66" s="32" t="s">
        <v>7</v>
      </c>
      <c r="D66" s="32">
        <v>1.0082816503880864E-2</v>
      </c>
      <c r="E66" s="32">
        <v>0.26594124856092405</v>
      </c>
      <c r="F66" s="32">
        <v>1.7484680803654327</v>
      </c>
      <c r="G66" s="32">
        <v>3.5594013443755337</v>
      </c>
      <c r="H66" s="32">
        <v>1.2320161919263193</v>
      </c>
      <c r="I66" s="32">
        <v>105</v>
      </c>
      <c r="J66" s="32">
        <v>84.175511627400141</v>
      </c>
    </row>
    <row r="67" spans="1:10" x14ac:dyDescent="0.25">
      <c r="A67" s="99" t="str">
        <f t="shared" ref="A67:A130" si="36">CONCATENATE(B67,"_",C67)</f>
        <v>2000_4_f9_5</v>
      </c>
      <c r="B67" s="32" t="s">
        <v>118</v>
      </c>
      <c r="C67" s="32" t="s">
        <v>444</v>
      </c>
      <c r="D67" s="32">
        <v>0</v>
      </c>
      <c r="E67" s="32">
        <v>0</v>
      </c>
      <c r="F67" s="32">
        <v>0.48849857128313107</v>
      </c>
      <c r="G67" s="32">
        <v>0.83429546499939844</v>
      </c>
      <c r="H67" s="32">
        <v>0.13253057275584929</v>
      </c>
      <c r="I67" s="32">
        <v>99</v>
      </c>
      <c r="J67" s="32">
        <v>75.540302396006936</v>
      </c>
    </row>
    <row r="68" spans="1:10" x14ac:dyDescent="0.25">
      <c r="A68" s="99" t="str">
        <f t="shared" si="36"/>
        <v>2000_4_InEI</v>
      </c>
      <c r="B68" s="32" t="s">
        <v>118</v>
      </c>
      <c r="C68" s="32" t="s">
        <v>107</v>
      </c>
      <c r="D68" s="32">
        <v>0</v>
      </c>
      <c r="E68" s="32">
        <v>1.6059392775882087E-3</v>
      </c>
      <c r="F68" s="32">
        <v>1.6483973139257351E-2</v>
      </c>
      <c r="G68" s="32">
        <v>2.9450350313209264E-2</v>
      </c>
      <c r="H68" s="32">
        <v>2.6971019405078716E-3</v>
      </c>
      <c r="I68" s="32">
        <v>102.14298900441588</v>
      </c>
      <c r="J68" s="32">
        <v>66.163134023058007</v>
      </c>
    </row>
    <row r="69" spans="1:10" x14ac:dyDescent="0.25">
      <c r="A69" s="99" t="str">
        <f t="shared" si="36"/>
        <v>2000_4_InIN</v>
      </c>
      <c r="B69" s="32" t="s">
        <v>118</v>
      </c>
      <c r="C69" s="32" t="s">
        <v>113</v>
      </c>
      <c r="D69" s="32">
        <v>1.3360168440765214E-4</v>
      </c>
      <c r="E69" s="32">
        <v>1.6643185071954687E-2</v>
      </c>
      <c r="F69" s="32">
        <v>0.24674158714415886</v>
      </c>
      <c r="G69" s="32">
        <v>0.40724431497157121</v>
      </c>
      <c r="H69" s="32">
        <v>0.11768258068473306</v>
      </c>
      <c r="I69" s="32">
        <v>106.05207398614789</v>
      </c>
      <c r="J69" s="32">
        <v>79.358594953834199</v>
      </c>
    </row>
    <row r="70" spans="1:10" x14ac:dyDescent="0.25">
      <c r="A70" s="99" t="str">
        <f t="shared" si="36"/>
        <v>2000_4_lagE</v>
      </c>
      <c r="B70" s="32" t="s">
        <v>118</v>
      </c>
      <c r="C70" s="32" t="s">
        <v>226</v>
      </c>
      <c r="D70" s="32">
        <v>5.3185408820352175E-4</v>
      </c>
      <c r="E70" s="32">
        <v>3.3622704084027865E-3</v>
      </c>
      <c r="F70" s="32">
        <v>1.5474358981591333E-2</v>
      </c>
      <c r="G70" s="32">
        <v>2.5689309790527335E-2</v>
      </c>
      <c r="H70" s="32">
        <v>4.893570974499651E-3</v>
      </c>
      <c r="I70" s="32">
        <v>101.14298900441588</v>
      </c>
      <c r="J70" s="32">
        <v>62.161411655395341</v>
      </c>
    </row>
    <row r="71" spans="1:10" x14ac:dyDescent="0.25">
      <c r="A71" s="99" t="str">
        <f t="shared" si="36"/>
        <v>2000_4_lagI</v>
      </c>
      <c r="B71" s="32" t="s">
        <v>118</v>
      </c>
      <c r="C71" s="32" t="s">
        <v>227</v>
      </c>
      <c r="D71" s="32">
        <v>1.4019578163082698E-2</v>
      </c>
      <c r="E71" s="32">
        <v>3.3198587088121699E-2</v>
      </c>
      <c r="F71" s="32">
        <v>0.19121105105404376</v>
      </c>
      <c r="G71" s="32">
        <v>0.37207671333962855</v>
      </c>
      <c r="H71" s="32">
        <v>0.1778677716397177</v>
      </c>
      <c r="I71" s="32">
        <v>104.81429804642056</v>
      </c>
      <c r="J71" s="32">
        <v>84.550576981277402</v>
      </c>
    </row>
    <row r="72" spans="1:10" x14ac:dyDescent="0.25">
      <c r="A72" s="99" t="str">
        <f t="shared" si="36"/>
        <v>2001_4_f4_1</v>
      </c>
      <c r="B72" s="32" t="s">
        <v>119</v>
      </c>
      <c r="C72" s="32" t="s">
        <v>43</v>
      </c>
      <c r="D72" s="32">
        <v>9.7696171834401532E-3</v>
      </c>
      <c r="E72" s="32">
        <v>0.15970899012645073</v>
      </c>
      <c r="F72" s="32">
        <v>0.33802182574051615</v>
      </c>
      <c r="G72" s="32">
        <v>0.43800450372423344</v>
      </c>
      <c r="H72" s="32">
        <v>1.9158150008661008E-2</v>
      </c>
      <c r="I72" s="32">
        <v>78</v>
      </c>
      <c r="J72" s="32">
        <v>30.795474950619493</v>
      </c>
    </row>
    <row r="73" spans="1:10" x14ac:dyDescent="0.25">
      <c r="A73" s="99" t="str">
        <f t="shared" si="36"/>
        <v>2001_4_f4_2</v>
      </c>
      <c r="B73" s="32" t="s">
        <v>119</v>
      </c>
      <c r="C73" s="32" t="s">
        <v>44</v>
      </c>
      <c r="D73" s="32">
        <v>2.2528492378050179E-2</v>
      </c>
      <c r="E73" s="32">
        <v>0.35006163461421463</v>
      </c>
      <c r="F73" s="32">
        <v>0.42849925136949912</v>
      </c>
      <c r="G73" s="32">
        <v>0.53347869084121324</v>
      </c>
      <c r="H73" s="32">
        <v>4.4309087651408986E-2</v>
      </c>
      <c r="I73" s="32">
        <v>82</v>
      </c>
      <c r="J73" s="32">
        <v>16.461092682942013</v>
      </c>
    </row>
    <row r="74" spans="1:10" x14ac:dyDescent="0.25">
      <c r="A74" s="99" t="str">
        <f t="shared" si="36"/>
        <v>2001_4_f4_3</v>
      </c>
      <c r="B74" s="32" t="s">
        <v>119</v>
      </c>
      <c r="C74" s="32" t="s">
        <v>100</v>
      </c>
      <c r="D74" s="32">
        <v>0.11799695567870977</v>
      </c>
      <c r="E74" s="32">
        <v>0.43547904270733889</v>
      </c>
      <c r="F74" s="32">
        <v>1.0417120911040609</v>
      </c>
      <c r="G74" s="32">
        <v>0.94229251932223546</v>
      </c>
      <c r="H74" s="32">
        <v>0.18204361518438242</v>
      </c>
      <c r="I74" s="32">
        <v>88</v>
      </c>
      <c r="J74" s="32">
        <v>23.346245274225073</v>
      </c>
    </row>
    <row r="75" spans="1:10" x14ac:dyDescent="0.25">
      <c r="A75" s="99" t="str">
        <f t="shared" si="36"/>
        <v>2001_4_f4_4</v>
      </c>
      <c r="B75" s="32" t="s">
        <v>119</v>
      </c>
      <c r="C75" s="32" t="s">
        <v>102</v>
      </c>
      <c r="D75" s="32">
        <v>0.23871950087272997</v>
      </c>
      <c r="E75" s="32">
        <v>0.73905373788390838</v>
      </c>
      <c r="F75" s="32">
        <v>2.8197162699149541</v>
      </c>
      <c r="G75" s="32">
        <v>1.4073049355665317</v>
      </c>
      <c r="H75" s="32">
        <v>0.64322055928993205</v>
      </c>
      <c r="I75" s="32">
        <v>89</v>
      </c>
      <c r="J75" s="32">
        <v>25.260764783021479</v>
      </c>
    </row>
    <row r="76" spans="1:10" x14ac:dyDescent="0.25">
      <c r="A76" s="99" t="str">
        <f t="shared" si="36"/>
        <v>2001_4_f4_5</v>
      </c>
      <c r="B76" s="32" t="s">
        <v>119</v>
      </c>
      <c r="C76" s="32" t="s">
        <v>443</v>
      </c>
      <c r="D76" s="32">
        <v>5.8687010698117908E-2</v>
      </c>
      <c r="E76" s="32">
        <v>0.11500479602310566</v>
      </c>
      <c r="F76" s="32">
        <v>0.47211032778833301</v>
      </c>
      <c r="G76" s="32">
        <v>0.48029751309002322</v>
      </c>
      <c r="H76" s="32">
        <v>7.3880074092591272E-2</v>
      </c>
      <c r="I76" s="32">
        <v>81</v>
      </c>
      <c r="J76" s="32">
        <v>32.973794198612893</v>
      </c>
    </row>
    <row r="77" spans="1:10" x14ac:dyDescent="0.25">
      <c r="A77" s="99" t="str">
        <f t="shared" si="36"/>
        <v>2001_4_f9_1</v>
      </c>
      <c r="B77" s="32" t="s">
        <v>119</v>
      </c>
      <c r="C77" s="32" t="s">
        <v>4</v>
      </c>
      <c r="D77" s="32">
        <v>6.0280616663779662E-3</v>
      </c>
      <c r="E77" s="32">
        <v>0.13126623939026502</v>
      </c>
      <c r="F77" s="32">
        <v>0.51089554824181527</v>
      </c>
      <c r="G77" s="32">
        <v>0.29381604018707774</v>
      </c>
      <c r="H77" s="32">
        <v>3.190715399272475E-2</v>
      </c>
      <c r="I77" s="32">
        <v>78</v>
      </c>
      <c r="J77" s="32">
        <v>22.004837791690381</v>
      </c>
    </row>
    <row r="78" spans="1:10" x14ac:dyDescent="0.25">
      <c r="A78" s="99" t="str">
        <f t="shared" si="36"/>
        <v>2001_4_f9_2</v>
      </c>
      <c r="B78" s="32" t="s">
        <v>119</v>
      </c>
      <c r="C78" s="32" t="s">
        <v>5</v>
      </c>
      <c r="D78" s="32">
        <v>1.7888477687720058E-2</v>
      </c>
      <c r="E78" s="32">
        <v>0.24933973678037108</v>
      </c>
      <c r="F78" s="32">
        <v>0.52692556298812676</v>
      </c>
      <c r="G78" s="32">
        <v>0.55117485213058404</v>
      </c>
      <c r="H78" s="32">
        <v>1.1477931076079764E-2</v>
      </c>
      <c r="I78" s="32">
        <v>81</v>
      </c>
      <c r="J78" s="32">
        <v>21.301048396002127</v>
      </c>
    </row>
    <row r="79" spans="1:10" x14ac:dyDescent="0.25">
      <c r="A79" s="99" t="str">
        <f t="shared" si="36"/>
        <v>2001_4_f9_3</v>
      </c>
      <c r="B79" s="32" t="s">
        <v>119</v>
      </c>
      <c r="C79" s="32" t="s">
        <v>6</v>
      </c>
      <c r="D79" s="32">
        <v>3.815095172555185E-2</v>
      </c>
      <c r="E79" s="32">
        <v>0.27721542276904798</v>
      </c>
      <c r="F79" s="32">
        <v>1.2805897702145272</v>
      </c>
      <c r="G79" s="32">
        <v>0.9825749053201932</v>
      </c>
      <c r="H79" s="32">
        <v>2.094075743805807E-2</v>
      </c>
      <c r="I79" s="32">
        <v>85</v>
      </c>
      <c r="J79" s="32">
        <v>25.810593215467197</v>
      </c>
    </row>
    <row r="80" spans="1:10" x14ac:dyDescent="0.25">
      <c r="A80" s="99" t="str">
        <f t="shared" si="36"/>
        <v>2001_4_f9_4</v>
      </c>
      <c r="B80" s="32" t="s">
        <v>119</v>
      </c>
      <c r="C80" s="32" t="s">
        <v>7</v>
      </c>
      <c r="D80" s="32">
        <v>0.13900545920451593</v>
      </c>
      <c r="E80" s="32">
        <v>1.8363909830281875</v>
      </c>
      <c r="F80" s="32">
        <v>2.398410517324618</v>
      </c>
      <c r="G80" s="32">
        <v>0.8267166784268577</v>
      </c>
      <c r="H80" s="32">
        <v>0.24052066698852453</v>
      </c>
      <c r="I80" s="32">
        <v>85</v>
      </c>
      <c r="J80" s="32">
        <v>-14.825166711031946</v>
      </c>
    </row>
    <row r="81" spans="1:10" x14ac:dyDescent="0.25">
      <c r="A81" s="99" t="str">
        <f t="shared" si="36"/>
        <v>2001_4_f9_5</v>
      </c>
      <c r="B81" s="32" t="s">
        <v>119</v>
      </c>
      <c r="C81" s="32" t="s">
        <v>444</v>
      </c>
      <c r="D81" s="32">
        <v>8.2517198783334592E-3</v>
      </c>
      <c r="E81" s="32">
        <v>0.14123339961676257</v>
      </c>
      <c r="F81" s="32">
        <v>0.33743286687530044</v>
      </c>
      <c r="G81" s="32">
        <v>0.45406564448957876</v>
      </c>
      <c r="H81" s="32">
        <v>0.11297229274923887</v>
      </c>
      <c r="I81" s="32">
        <v>71</v>
      </c>
      <c r="J81" s="32">
        <v>49.553627330650649</v>
      </c>
    </row>
    <row r="82" spans="1:10" x14ac:dyDescent="0.25">
      <c r="A82" s="99" t="str">
        <f t="shared" si="36"/>
        <v>2001_4_InEI</v>
      </c>
      <c r="B82" s="32" t="s">
        <v>119</v>
      </c>
      <c r="C82" s="32" t="s">
        <v>107</v>
      </c>
      <c r="D82" s="32">
        <v>2.860004273380597E-4</v>
      </c>
      <c r="E82" s="32">
        <v>7.5408526956868265E-3</v>
      </c>
      <c r="F82" s="32">
        <v>1.8106176298015635E-2</v>
      </c>
      <c r="G82" s="32">
        <v>1.3225809728480224E-2</v>
      </c>
      <c r="H82" s="32">
        <v>7.0603369415689788E-4</v>
      </c>
      <c r="I82" s="32">
        <v>80.335159703009353</v>
      </c>
      <c r="J82" s="32">
        <v>16.367852449994473</v>
      </c>
    </row>
    <row r="83" spans="1:10" x14ac:dyDescent="0.25">
      <c r="A83" s="99" t="str">
        <f t="shared" si="36"/>
        <v>2001_4_InIN</v>
      </c>
      <c r="B83" s="32" t="s">
        <v>119</v>
      </c>
      <c r="C83" s="32" t="s">
        <v>113</v>
      </c>
      <c r="D83" s="32">
        <v>7.9036215230139355E-3</v>
      </c>
      <c r="E83" s="32">
        <v>0.168654732469354</v>
      </c>
      <c r="F83" s="32">
        <v>0.29824064936395384</v>
      </c>
      <c r="G83" s="32">
        <v>0.13098341847200939</v>
      </c>
      <c r="H83" s="32">
        <v>2.2561134006926373E-2</v>
      </c>
      <c r="I83" s="32">
        <v>86.304410406948037</v>
      </c>
      <c r="J83" s="32">
        <v>-1.3298917370787251</v>
      </c>
    </row>
    <row r="84" spans="1:10" x14ac:dyDescent="0.25">
      <c r="A84" s="99" t="str">
        <f t="shared" si="36"/>
        <v>2001_4_lagE</v>
      </c>
      <c r="B84" s="32" t="s">
        <v>119</v>
      </c>
      <c r="C84" s="32" t="s">
        <v>226</v>
      </c>
      <c r="D84" s="32">
        <v>5.2158394062301659E-4</v>
      </c>
      <c r="E84" s="32">
        <v>9.3497136926078139E-3</v>
      </c>
      <c r="F84" s="32">
        <v>1.3584476596049704E-2</v>
      </c>
      <c r="G84" s="32">
        <v>1.5994370154760705E-2</v>
      </c>
      <c r="H84" s="32">
        <v>7.1621551442848654E-4</v>
      </c>
      <c r="I84" s="32">
        <v>80.670319406018706</v>
      </c>
      <c r="J84" s="32">
        <v>17.511966798942645</v>
      </c>
    </row>
    <row r="85" spans="1:10" x14ac:dyDescent="0.25">
      <c r="A85" s="99" t="str">
        <f t="shared" si="36"/>
        <v>2001_4_lagI</v>
      </c>
      <c r="B85" s="32" t="s">
        <v>119</v>
      </c>
      <c r="C85" s="32" t="s">
        <v>227</v>
      </c>
      <c r="D85" s="32">
        <v>1.4665188399099513E-2</v>
      </c>
      <c r="E85" s="32">
        <v>6.2153463262223124E-2</v>
      </c>
      <c r="F85" s="32">
        <v>0.32037351144546206</v>
      </c>
      <c r="G85" s="32">
        <v>0.20869917554920109</v>
      </c>
      <c r="H85" s="32">
        <v>7.198798822742325E-2</v>
      </c>
      <c r="I85" s="32">
        <v>89.447150939601812</v>
      </c>
      <c r="J85" s="32">
        <v>38.530650159294311</v>
      </c>
    </row>
    <row r="86" spans="1:10" x14ac:dyDescent="0.25">
      <c r="A86" s="99" t="str">
        <f t="shared" si="36"/>
        <v>2002_4_f4_1</v>
      </c>
      <c r="B86" s="32" t="s">
        <v>120</v>
      </c>
      <c r="C86" s="32" t="s">
        <v>43</v>
      </c>
      <c r="D86" s="32">
        <v>2.310756972111554E-2</v>
      </c>
      <c r="E86" s="32">
        <v>0.17166118136151048</v>
      </c>
      <c r="F86" s="32">
        <v>0.49506322535943187</v>
      </c>
      <c r="G86" s="32">
        <v>0.15229516715745711</v>
      </c>
      <c r="H86" s="32">
        <v>2.2899705525723194E-2</v>
      </c>
      <c r="I86" s="32">
        <v>70</v>
      </c>
      <c r="J86" s="32">
        <v>-2.286835676238538</v>
      </c>
    </row>
    <row r="87" spans="1:10" x14ac:dyDescent="0.25">
      <c r="A87" s="99" t="str">
        <f t="shared" si="36"/>
        <v>2002_4_f4_2</v>
      </c>
      <c r="B87" s="32" t="s">
        <v>120</v>
      </c>
      <c r="C87" s="32" t="s">
        <v>44</v>
      </c>
      <c r="D87" s="32">
        <v>1.6545315540519235E-2</v>
      </c>
      <c r="E87" s="32">
        <v>0.28327747580651913</v>
      </c>
      <c r="F87" s="32">
        <v>0.47315328748143931</v>
      </c>
      <c r="G87" s="32">
        <v>0.38001325759978821</v>
      </c>
      <c r="H87" s="32">
        <v>4.0416970065770233E-2</v>
      </c>
      <c r="I87" s="32">
        <v>73</v>
      </c>
      <c r="J87" s="32">
        <v>12.106446065985581</v>
      </c>
    </row>
    <row r="88" spans="1:10" x14ac:dyDescent="0.25">
      <c r="A88" s="99" t="str">
        <f t="shared" si="36"/>
        <v>2002_4_f4_3</v>
      </c>
      <c r="B88" s="32" t="s">
        <v>120</v>
      </c>
      <c r="C88" s="32" t="s">
        <v>100</v>
      </c>
      <c r="D88" s="32">
        <v>2.3684935817676122E-2</v>
      </c>
      <c r="E88" s="32">
        <v>0.50788462637769616</v>
      </c>
      <c r="F88" s="32">
        <v>0.66650283874352634</v>
      </c>
      <c r="G88" s="32">
        <v>1.0716755523647001</v>
      </c>
      <c r="H88" s="32">
        <v>9.9208572963788252E-2</v>
      </c>
      <c r="I88" s="32">
        <v>79</v>
      </c>
      <c r="J88" s="32">
        <v>30.175235060372884</v>
      </c>
    </row>
    <row r="89" spans="1:10" x14ac:dyDescent="0.25">
      <c r="A89" s="99" t="str">
        <f t="shared" si="36"/>
        <v>2002_4_f4_4</v>
      </c>
      <c r="B89" s="32" t="s">
        <v>120</v>
      </c>
      <c r="C89" s="32" t="s">
        <v>102</v>
      </c>
      <c r="D89" s="32">
        <v>0.58017974523712257</v>
      </c>
      <c r="E89" s="32">
        <v>3.3738998031715366</v>
      </c>
      <c r="F89" s="32">
        <v>0.90444535224867229</v>
      </c>
      <c r="G89" s="32">
        <v>8.6140305269803541E-2</v>
      </c>
      <c r="H89" s="32">
        <v>0</v>
      </c>
      <c r="I89" s="32">
        <v>79</v>
      </c>
      <c r="J89" s="32">
        <v>-89.95794059108492</v>
      </c>
    </row>
    <row r="90" spans="1:10" x14ac:dyDescent="0.25">
      <c r="A90" s="99" t="str">
        <f t="shared" si="36"/>
        <v>2002_4_f4_5</v>
      </c>
      <c r="B90" s="32" t="s">
        <v>120</v>
      </c>
      <c r="C90" s="32" t="s">
        <v>443</v>
      </c>
      <c r="D90" s="32">
        <v>3.5587063310098872E-2</v>
      </c>
      <c r="E90" s="32">
        <v>0.20100765757515254</v>
      </c>
      <c r="F90" s="32">
        <v>0.49757059487798327</v>
      </c>
      <c r="G90" s="32">
        <v>0.20695219255789352</v>
      </c>
      <c r="H90" s="32">
        <v>8.7486892417040829E-2</v>
      </c>
      <c r="I90" s="32">
        <v>71</v>
      </c>
      <c r="J90" s="32">
        <v>10.66923232273437</v>
      </c>
    </row>
    <row r="91" spans="1:10" x14ac:dyDescent="0.25">
      <c r="A91" s="99" t="str">
        <f t="shared" si="36"/>
        <v>2002_4_f9_1</v>
      </c>
      <c r="B91" s="32" t="s">
        <v>120</v>
      </c>
      <c r="C91" s="32" t="s">
        <v>4</v>
      </c>
      <c r="D91" s="32">
        <v>9.7696171834401532E-3</v>
      </c>
      <c r="E91" s="32">
        <v>0.21222934349558287</v>
      </c>
      <c r="F91" s="32">
        <v>0.46914948900051967</v>
      </c>
      <c r="G91" s="32">
        <v>0.19906461112073442</v>
      </c>
      <c r="H91" s="32">
        <v>0</v>
      </c>
      <c r="I91" s="32">
        <v>73</v>
      </c>
      <c r="J91" s="32">
        <v>-3.6737235367372381</v>
      </c>
    </row>
    <row r="92" spans="1:10" x14ac:dyDescent="0.25">
      <c r="A92" s="99" t="str">
        <f t="shared" si="36"/>
        <v>2002_4_f9_2</v>
      </c>
      <c r="B92" s="32" t="s">
        <v>120</v>
      </c>
      <c r="C92" s="32" t="s">
        <v>5</v>
      </c>
      <c r="D92" s="32">
        <v>0</v>
      </c>
      <c r="E92" s="32">
        <v>0.24644735920202379</v>
      </c>
      <c r="F92" s="32">
        <v>0.61630298973196929</v>
      </c>
      <c r="G92" s="32">
        <v>0.34314126024652353</v>
      </c>
      <c r="H92" s="32">
        <v>1.7888477687720058E-2</v>
      </c>
      <c r="I92" s="32">
        <v>75</v>
      </c>
      <c r="J92" s="32">
        <v>10.824727239919774</v>
      </c>
    </row>
    <row r="93" spans="1:10" x14ac:dyDescent="0.25">
      <c r="A93" s="99" t="str">
        <f t="shared" si="36"/>
        <v>2002_4_f9_3</v>
      </c>
      <c r="B93" s="32" t="s">
        <v>120</v>
      </c>
      <c r="C93" s="32" t="s">
        <v>6</v>
      </c>
      <c r="D93" s="32">
        <v>0</v>
      </c>
      <c r="E93" s="32">
        <v>0.31930756940822819</v>
      </c>
      <c r="F93" s="32">
        <v>1.0672906855383077</v>
      </c>
      <c r="G93" s="32">
        <v>0.9834219615610319</v>
      </c>
      <c r="H93" s="32">
        <v>0.10449889724616504</v>
      </c>
      <c r="I93" s="32">
        <v>83</v>
      </c>
      <c r="J93" s="32">
        <v>35.28411568099235</v>
      </c>
    </row>
    <row r="94" spans="1:10" x14ac:dyDescent="0.25">
      <c r="A94" s="99" t="str">
        <f t="shared" si="36"/>
        <v>2002_4_f9_4</v>
      </c>
      <c r="B94" s="32" t="s">
        <v>120</v>
      </c>
      <c r="C94" s="32" t="s">
        <v>7</v>
      </c>
      <c r="D94" s="32">
        <v>0.77730530694098876</v>
      </c>
      <c r="E94" s="32">
        <v>2.9848850596055998</v>
      </c>
      <c r="F94" s="32">
        <v>1.2032718089649794</v>
      </c>
      <c r="G94" s="32">
        <v>6.3597875738106727E-2</v>
      </c>
      <c r="H94" s="32">
        <v>0</v>
      </c>
      <c r="I94" s="32">
        <v>79</v>
      </c>
      <c r="J94" s="32">
        <v>-89.000683072719553</v>
      </c>
    </row>
    <row r="95" spans="1:10" x14ac:dyDescent="0.25">
      <c r="A95" s="99" t="str">
        <f t="shared" si="36"/>
        <v>2002_4_f9_5</v>
      </c>
      <c r="B95" s="32" t="s">
        <v>120</v>
      </c>
      <c r="C95" s="32" t="s">
        <v>444</v>
      </c>
      <c r="D95" s="32">
        <v>4.9680708766013541E-2</v>
      </c>
      <c r="E95" s="32">
        <v>0.24799458954705916</v>
      </c>
      <c r="F95" s="32">
        <v>0.44027915529006534</v>
      </c>
      <c r="G95" s="32">
        <v>0.23154101958964327</v>
      </c>
      <c r="H95" s="32">
        <v>7.4874012819332522E-2</v>
      </c>
      <c r="I95" s="32">
        <v>71</v>
      </c>
      <c r="J95" s="32">
        <v>3.2491410945750725</v>
      </c>
    </row>
    <row r="96" spans="1:10" x14ac:dyDescent="0.25">
      <c r="A96" s="99" t="str">
        <f t="shared" si="36"/>
        <v>2002_4_InEI</v>
      </c>
      <c r="B96" s="32" t="s">
        <v>120</v>
      </c>
      <c r="C96" s="32" t="s">
        <v>107</v>
      </c>
      <c r="D96" s="32">
        <v>1.5777008308228433E-4</v>
      </c>
      <c r="E96" s="32">
        <v>6.5313504603526345E-3</v>
      </c>
      <c r="F96" s="32">
        <v>1.8309061853398523E-2</v>
      </c>
      <c r="G96" s="32">
        <v>9.9967599893292531E-3</v>
      </c>
      <c r="H96" s="32">
        <v>2.1391524030163058E-4</v>
      </c>
      <c r="I96" s="32">
        <v>74.747954268084982</v>
      </c>
      <c r="J96" s="32">
        <v>10.161363033619629</v>
      </c>
    </row>
    <row r="97" spans="1:10" x14ac:dyDescent="0.25">
      <c r="A97" s="99" t="str">
        <f t="shared" si="36"/>
        <v>2002_4_InIN</v>
      </c>
      <c r="B97" s="32" t="s">
        <v>120</v>
      </c>
      <c r="C97" s="32" t="s">
        <v>113</v>
      </c>
      <c r="D97" s="32">
        <v>5.2499082275602696E-2</v>
      </c>
      <c r="E97" s="32">
        <v>0.28858004275382892</v>
      </c>
      <c r="F97" s="32">
        <v>0.17350856653487726</v>
      </c>
      <c r="G97" s="32">
        <v>6.8724296375311827E-2</v>
      </c>
      <c r="H97" s="32">
        <v>7.5410296305849093E-3</v>
      </c>
      <c r="I97" s="32">
        <v>81.148380213499763</v>
      </c>
      <c r="J97" s="32">
        <v>-52.427903802953047</v>
      </c>
    </row>
    <row r="98" spans="1:10" x14ac:dyDescent="0.25">
      <c r="A98" s="99" t="str">
        <f t="shared" si="36"/>
        <v>2002_4_lagE</v>
      </c>
      <c r="B98" s="32" t="s">
        <v>120</v>
      </c>
      <c r="C98" s="32" t="s">
        <v>226</v>
      </c>
      <c r="D98" s="32">
        <v>4.1030455129135356E-4</v>
      </c>
      <c r="E98" s="32">
        <v>7.877256724588921E-3</v>
      </c>
      <c r="F98" s="32">
        <v>1.6771603261926438E-2</v>
      </c>
      <c r="G98" s="32">
        <v>8.5598679910153571E-3</v>
      </c>
      <c r="H98" s="32">
        <v>9.0366535448954135E-4</v>
      </c>
      <c r="I98" s="32">
        <v>72.495908536169964</v>
      </c>
      <c r="J98" s="32">
        <v>4.8354647092334346</v>
      </c>
    </row>
    <row r="99" spans="1:10" x14ac:dyDescent="0.25">
      <c r="A99" s="99" t="str">
        <f t="shared" si="36"/>
        <v>2002_4_lagI</v>
      </c>
      <c r="B99" s="32" t="s">
        <v>120</v>
      </c>
      <c r="C99" s="32" t="s">
        <v>227</v>
      </c>
      <c r="D99" s="32">
        <v>4.676231914401334E-2</v>
      </c>
      <c r="E99" s="32">
        <v>0.3437400989752849</v>
      </c>
      <c r="F99" s="32">
        <v>0.10781165188987563</v>
      </c>
      <c r="G99" s="32">
        <v>7.6684159101903973E-2</v>
      </c>
      <c r="H99" s="32">
        <v>2.6645928242876125E-3</v>
      </c>
      <c r="I99" s="32">
        <v>80.757076223554662</v>
      </c>
      <c r="J99" s="32">
        <v>-61.498053712825119</v>
      </c>
    </row>
    <row r="100" spans="1:10" x14ac:dyDescent="0.25">
      <c r="A100" s="99" t="str">
        <f t="shared" si="36"/>
        <v>2003_4_f4_1</v>
      </c>
      <c r="B100" s="32" t="s">
        <v>121</v>
      </c>
      <c r="C100" s="32" t="s">
        <v>43</v>
      </c>
      <c r="D100" s="32">
        <v>0</v>
      </c>
      <c r="E100" s="32">
        <v>0.12565390611467175</v>
      </c>
      <c r="F100" s="32">
        <v>0.47195565563831632</v>
      </c>
      <c r="G100" s="32">
        <v>0.16279230902477049</v>
      </c>
      <c r="H100" s="32">
        <v>9.7696171834401532E-3</v>
      </c>
      <c r="I100" s="32">
        <v>64</v>
      </c>
      <c r="J100" s="32">
        <v>7.3590931582025094</v>
      </c>
    </row>
    <row r="101" spans="1:10" x14ac:dyDescent="0.25">
      <c r="A101" s="99" t="str">
        <f t="shared" si="36"/>
        <v>2003_4_f4_2</v>
      </c>
      <c r="B101" s="32" t="s">
        <v>121</v>
      </c>
      <c r="C101" s="32" t="s">
        <v>44</v>
      </c>
      <c r="D101" s="32">
        <v>0</v>
      </c>
      <c r="E101" s="32">
        <v>0.22802076042678193</v>
      </c>
      <c r="F101" s="32">
        <v>0.51126398708764087</v>
      </c>
      <c r="G101" s="32">
        <v>0.29390215698663874</v>
      </c>
      <c r="H101" s="32">
        <v>2.2528492378050179E-2</v>
      </c>
      <c r="I101" s="32">
        <v>63</v>
      </c>
      <c r="J101" s="32">
        <v>10.508360647567645</v>
      </c>
    </row>
    <row r="102" spans="1:10" x14ac:dyDescent="0.25">
      <c r="A102" s="99" t="str">
        <f t="shared" si="36"/>
        <v>2003_4_f4_3</v>
      </c>
      <c r="B102" s="32" t="s">
        <v>121</v>
      </c>
      <c r="C102" s="32" t="s">
        <v>100</v>
      </c>
      <c r="D102" s="32">
        <v>0</v>
      </c>
      <c r="E102" s="32">
        <v>0.20379811645903725</v>
      </c>
      <c r="F102" s="32">
        <v>0.67704293476243782</v>
      </c>
      <c r="G102" s="32">
        <v>1.080773791130998</v>
      </c>
      <c r="H102" s="32">
        <v>0.21636810031750725</v>
      </c>
      <c r="I102" s="32">
        <v>71</v>
      </c>
      <c r="J102" s="32">
        <v>60.134165867314138</v>
      </c>
    </row>
    <row r="103" spans="1:10" x14ac:dyDescent="0.25">
      <c r="A103" s="99" t="str">
        <f t="shared" si="36"/>
        <v>2003_4_f4_4</v>
      </c>
      <c r="B103" s="32" t="s">
        <v>121</v>
      </c>
      <c r="C103" s="32" t="s">
        <v>102</v>
      </c>
      <c r="D103" s="32">
        <v>1.0847476510565606</v>
      </c>
      <c r="E103" s="32">
        <v>2.720577858654881</v>
      </c>
      <c r="F103" s="32">
        <v>1.086790210569317</v>
      </c>
      <c r="G103" s="32">
        <v>0</v>
      </c>
      <c r="H103" s="32">
        <v>1.2998105990269989E-2</v>
      </c>
      <c r="I103" s="32">
        <v>73</v>
      </c>
      <c r="J103" s="32">
        <v>-99.163385826771659</v>
      </c>
    </row>
    <row r="104" spans="1:10" x14ac:dyDescent="0.25">
      <c r="A104" s="99" t="str">
        <f t="shared" si="36"/>
        <v>2003_4_f4_5</v>
      </c>
      <c r="B104" s="32" t="s">
        <v>121</v>
      </c>
      <c r="C104" s="32" t="s">
        <v>443</v>
      </c>
      <c r="D104" s="32">
        <v>2.4211536004864351E-2</v>
      </c>
      <c r="E104" s="32">
        <v>0.13866459461230954</v>
      </c>
      <c r="F104" s="32">
        <v>0.37418750392236316</v>
      </c>
      <c r="G104" s="32">
        <v>0.33600680010250422</v>
      </c>
      <c r="H104" s="32">
        <v>6.4666870629614237E-2</v>
      </c>
      <c r="I104" s="32">
        <v>64</v>
      </c>
      <c r="J104" s="32">
        <v>29.672795694001604</v>
      </c>
    </row>
    <row r="105" spans="1:10" x14ac:dyDescent="0.25">
      <c r="A105" s="99" t="str">
        <f t="shared" si="36"/>
        <v>2003_4_f9_1</v>
      </c>
      <c r="B105" s="32" t="s">
        <v>121</v>
      </c>
      <c r="C105" s="32" t="s">
        <v>4</v>
      </c>
      <c r="D105" s="32">
        <v>0</v>
      </c>
      <c r="E105" s="32">
        <v>0.15988221028927765</v>
      </c>
      <c r="F105" s="32">
        <v>0.37276979040360297</v>
      </c>
      <c r="G105" s="32">
        <v>0.21946994630174949</v>
      </c>
      <c r="H105" s="32">
        <v>1.877706565044171E-2</v>
      </c>
      <c r="I105" s="32">
        <v>64</v>
      </c>
      <c r="J105" s="32">
        <v>12.601114506561206</v>
      </c>
    </row>
    <row r="106" spans="1:10" x14ac:dyDescent="0.25">
      <c r="A106" s="99" t="str">
        <f t="shared" si="36"/>
        <v>2003_4_f9_2</v>
      </c>
      <c r="B106" s="32" t="s">
        <v>121</v>
      </c>
      <c r="C106" s="32" t="s">
        <v>5</v>
      </c>
      <c r="D106" s="32">
        <v>0</v>
      </c>
      <c r="E106" s="32">
        <v>0.30106674265382094</v>
      </c>
      <c r="F106" s="32">
        <v>0.38347279302583509</v>
      </c>
      <c r="G106" s="32">
        <v>0.400832270881401</v>
      </c>
      <c r="H106" s="32">
        <v>0</v>
      </c>
      <c r="I106" s="32">
        <v>64</v>
      </c>
      <c r="J106" s="32">
        <v>9.1918297144350785</v>
      </c>
    </row>
    <row r="107" spans="1:10" x14ac:dyDescent="0.25">
      <c r="A107" s="99" t="str">
        <f t="shared" si="36"/>
        <v>2003_4_f9_3</v>
      </c>
      <c r="B107" s="32" t="s">
        <v>121</v>
      </c>
      <c r="C107" s="32" t="s">
        <v>6</v>
      </c>
      <c r="D107" s="32">
        <v>0</v>
      </c>
      <c r="E107" s="32">
        <v>0.21724097564535302</v>
      </c>
      <c r="F107" s="32">
        <v>0.89261166545689041</v>
      </c>
      <c r="G107" s="32">
        <v>1.1050415800015796</v>
      </c>
      <c r="H107" s="32">
        <v>6.2689975762188654E-2</v>
      </c>
      <c r="I107" s="32">
        <v>72</v>
      </c>
      <c r="J107" s="32">
        <v>44.484878200101448</v>
      </c>
    </row>
    <row r="108" spans="1:10" x14ac:dyDescent="0.25">
      <c r="A108" s="99" t="str">
        <f t="shared" si="36"/>
        <v>2003_4_f9_4</v>
      </c>
      <c r="B108" s="32" t="s">
        <v>121</v>
      </c>
      <c r="C108" s="32" t="s">
        <v>7</v>
      </c>
      <c r="D108" s="32">
        <v>1.2330746091283842</v>
      </c>
      <c r="E108" s="32">
        <v>2.1354588331414561</v>
      </c>
      <c r="F108" s="32">
        <v>1.4079362721432023</v>
      </c>
      <c r="G108" s="32">
        <v>5.602183681806365E-2</v>
      </c>
      <c r="H108" s="32">
        <v>0</v>
      </c>
      <c r="I108" s="32">
        <v>70</v>
      </c>
      <c r="J108" s="32">
        <v>-94.062993517746435</v>
      </c>
    </row>
    <row r="109" spans="1:10" x14ac:dyDescent="0.25">
      <c r="A109" s="99" t="str">
        <f t="shared" si="36"/>
        <v>2003_4_f9_5</v>
      </c>
      <c r="B109" s="32" t="s">
        <v>121</v>
      </c>
      <c r="C109" s="32" t="s">
        <v>444</v>
      </c>
      <c r="D109" s="32">
        <v>0</v>
      </c>
      <c r="E109" s="32">
        <v>0.14528544360023493</v>
      </c>
      <c r="F109" s="32">
        <v>0.45972580177883521</v>
      </c>
      <c r="G109" s="32">
        <v>0.26495160940711898</v>
      </c>
      <c r="H109" s="32">
        <v>4.766037617043338E-2</v>
      </c>
      <c r="I109" s="32">
        <v>62</v>
      </c>
      <c r="J109" s="32">
        <v>23.42866994808173</v>
      </c>
    </row>
    <row r="110" spans="1:10" x14ac:dyDescent="0.25">
      <c r="A110" s="99" t="str">
        <f t="shared" si="36"/>
        <v>2003_4_InEI</v>
      </c>
      <c r="B110" s="32" t="s">
        <v>121</v>
      </c>
      <c r="C110" s="32" t="s">
        <v>107</v>
      </c>
      <c r="D110" s="32">
        <v>0</v>
      </c>
      <c r="E110" s="32">
        <v>7.8365307096743761E-3</v>
      </c>
      <c r="F110" s="32">
        <v>1.2600477034698533E-2</v>
      </c>
      <c r="G110" s="32">
        <v>1.0288685392627126E-2</v>
      </c>
      <c r="H110" s="32">
        <v>4.2706254426630409E-4</v>
      </c>
      <c r="I110" s="32">
        <v>64</v>
      </c>
      <c r="J110" s="32">
        <v>10.613121372994891</v>
      </c>
    </row>
    <row r="111" spans="1:10" x14ac:dyDescent="0.25">
      <c r="A111" s="99" t="str">
        <f t="shared" si="36"/>
        <v>2003_4_InIN</v>
      </c>
      <c r="B111" s="32" t="s">
        <v>121</v>
      </c>
      <c r="C111" s="32" t="s">
        <v>113</v>
      </c>
      <c r="D111" s="32">
        <v>9.5427294133565946E-2</v>
      </c>
      <c r="E111" s="32">
        <v>0.19625263794876815</v>
      </c>
      <c r="F111" s="32">
        <v>0.19750814006319461</v>
      </c>
      <c r="G111" s="32">
        <v>7.3437589091223734E-2</v>
      </c>
      <c r="H111" s="32">
        <v>3.3042514349039581E-3</v>
      </c>
      <c r="I111" s="32">
        <v>71.1694858752914</v>
      </c>
      <c r="J111" s="32">
        <v>-54.257802490998628</v>
      </c>
    </row>
    <row r="112" spans="1:10" x14ac:dyDescent="0.25">
      <c r="A112" s="99" t="str">
        <f t="shared" si="36"/>
        <v>2003_4_lagE</v>
      </c>
      <c r="B112" s="32" t="s">
        <v>121</v>
      </c>
      <c r="C112" s="32" t="s">
        <v>226</v>
      </c>
      <c r="D112" s="32">
        <v>0</v>
      </c>
      <c r="E112" s="32">
        <v>5.4121147618571772E-3</v>
      </c>
      <c r="F112" s="32">
        <v>1.7224334364582528E-2</v>
      </c>
      <c r="G112" s="32">
        <v>7.306114267361382E-3</v>
      </c>
      <c r="H112" s="32">
        <v>5.2158394062301659E-4</v>
      </c>
      <c r="I112" s="32">
        <v>63.412794565075629</v>
      </c>
      <c r="J112" s="32">
        <v>9.6413904335056682</v>
      </c>
    </row>
    <row r="113" spans="1:10" x14ac:dyDescent="0.25">
      <c r="A113" s="99" t="str">
        <f t="shared" si="36"/>
        <v>2003_4_lagI</v>
      </c>
      <c r="B113" s="32" t="s">
        <v>121</v>
      </c>
      <c r="C113" s="32" t="s">
        <v>227</v>
      </c>
      <c r="D113" s="32">
        <v>9.8979564001156858E-2</v>
      </c>
      <c r="E113" s="32">
        <v>0.24184228788035869</v>
      </c>
      <c r="F113" s="32">
        <v>0.1358541531244436</v>
      </c>
      <c r="G113" s="32">
        <v>6.0907832152539164E-2</v>
      </c>
      <c r="H113" s="32">
        <v>1.8834577291689372E-2</v>
      </c>
      <c r="I113" s="32">
        <v>72.625931234167751</v>
      </c>
      <c r="J113" s="32">
        <v>-61.325150333841449</v>
      </c>
    </row>
    <row r="114" spans="1:10" x14ac:dyDescent="0.25">
      <c r="A114" s="99" t="str">
        <f t="shared" si="36"/>
        <v>2004_4_f4_1</v>
      </c>
      <c r="B114" s="32" t="s">
        <v>122</v>
      </c>
      <c r="C114" s="32" t="s">
        <v>43</v>
      </c>
      <c r="D114" s="32">
        <v>0</v>
      </c>
      <c r="E114" s="32">
        <v>0.10569894335700675</v>
      </c>
      <c r="F114" s="32">
        <v>0.28304174605924126</v>
      </c>
      <c r="G114" s="32">
        <v>0.26537328945089211</v>
      </c>
      <c r="H114" s="32">
        <v>3.6029793868006241E-2</v>
      </c>
      <c r="I114" s="32">
        <v>64</v>
      </c>
      <c r="J114" s="32">
        <v>33.577631644997744</v>
      </c>
    </row>
    <row r="115" spans="1:10" x14ac:dyDescent="0.25">
      <c r="A115" s="99" t="str">
        <f t="shared" si="36"/>
        <v>2004_4_f4_2</v>
      </c>
      <c r="B115" s="32" t="s">
        <v>122</v>
      </c>
      <c r="C115" s="32" t="s">
        <v>44</v>
      </c>
      <c r="D115" s="32">
        <v>0</v>
      </c>
      <c r="E115" s="32">
        <v>1.7888477687720058E-2</v>
      </c>
      <c r="F115" s="32">
        <v>0.41039317992483926</v>
      </c>
      <c r="G115" s="32">
        <v>0.47891362150818462</v>
      </c>
      <c r="H115" s="32">
        <v>0.11334456937628769</v>
      </c>
      <c r="I115" s="32">
        <v>64</v>
      </c>
      <c r="J115" s="32">
        <v>67.38730325776595</v>
      </c>
    </row>
    <row r="116" spans="1:10" x14ac:dyDescent="0.25">
      <c r="A116" s="99" t="str">
        <f t="shared" si="36"/>
        <v>2004_4_f4_3</v>
      </c>
      <c r="B116" s="32" t="s">
        <v>122</v>
      </c>
      <c r="C116" s="32" t="s">
        <v>100</v>
      </c>
      <c r="D116" s="32">
        <v>0</v>
      </c>
      <c r="E116" s="32">
        <v>4.3194606972174143E-2</v>
      </c>
      <c r="F116" s="32">
        <v>0.65318971396608616</v>
      </c>
      <c r="G116" s="32">
        <v>1.0596810945170931</v>
      </c>
      <c r="H116" s="32">
        <v>0.50700896924173322</v>
      </c>
      <c r="I116" s="32">
        <v>76</v>
      </c>
      <c r="J116" s="32">
        <v>89.723273780069292</v>
      </c>
    </row>
    <row r="117" spans="1:10" x14ac:dyDescent="0.25">
      <c r="A117" s="99" t="str">
        <f t="shared" si="36"/>
        <v>2004_4_f4_4</v>
      </c>
      <c r="B117" s="32" t="s">
        <v>122</v>
      </c>
      <c r="C117" s="32" t="s">
        <v>102</v>
      </c>
      <c r="D117" s="32">
        <v>1.0987856055260519</v>
      </c>
      <c r="E117" s="32">
        <v>2.4398744754335793</v>
      </c>
      <c r="F117" s="32">
        <v>1.0671259330783232</v>
      </c>
      <c r="G117" s="32">
        <v>0.44836038177294169</v>
      </c>
      <c r="H117" s="32">
        <v>1.3777992349686189E-2</v>
      </c>
      <c r="I117" s="32">
        <v>75</v>
      </c>
      <c r="J117" s="32">
        <v>-82.11506331340135</v>
      </c>
    </row>
    <row r="118" spans="1:10" x14ac:dyDescent="0.25">
      <c r="A118" s="99" t="str">
        <f t="shared" si="36"/>
        <v>2004_4_f4_5</v>
      </c>
      <c r="B118" s="32" t="s">
        <v>122</v>
      </c>
      <c r="C118" s="32" t="s">
        <v>443</v>
      </c>
      <c r="D118" s="32">
        <v>0</v>
      </c>
      <c r="E118" s="32">
        <v>2.5209531624367808E-2</v>
      </c>
      <c r="F118" s="32">
        <v>0.42714618204024168</v>
      </c>
      <c r="G118" s="32">
        <v>0.39743142152913868</v>
      </c>
      <c r="H118" s="32">
        <v>0.15068922475949756</v>
      </c>
      <c r="I118" s="32">
        <v>71</v>
      </c>
      <c r="J118" s="32">
        <v>67.327961597737769</v>
      </c>
    </row>
    <row r="119" spans="1:10" x14ac:dyDescent="0.25">
      <c r="A119" s="99" t="str">
        <f t="shared" si="36"/>
        <v>2004_4_f9_1</v>
      </c>
      <c r="B119" s="32" t="s">
        <v>122</v>
      </c>
      <c r="C119" s="32" t="s">
        <v>4</v>
      </c>
      <c r="D119" s="32">
        <v>0</v>
      </c>
      <c r="E119" s="32">
        <v>0.12132340204399791</v>
      </c>
      <c r="F119" s="32">
        <v>0.23343149142560191</v>
      </c>
      <c r="G119" s="32">
        <v>0.32218950285813275</v>
      </c>
      <c r="H119" s="32">
        <v>0</v>
      </c>
      <c r="I119" s="32">
        <v>63</v>
      </c>
      <c r="J119" s="32">
        <v>29.67246673490277</v>
      </c>
    </row>
    <row r="120" spans="1:10" x14ac:dyDescent="0.25">
      <c r="A120" s="99" t="str">
        <f t="shared" si="36"/>
        <v>2004_4_f9_2</v>
      </c>
      <c r="B120" s="32" t="s">
        <v>122</v>
      </c>
      <c r="C120" s="32" t="s">
        <v>5</v>
      </c>
      <c r="D120" s="32">
        <v>0</v>
      </c>
      <c r="E120" s="32">
        <v>1.7888477687720058E-2</v>
      </c>
      <c r="F120" s="32">
        <v>0.45236327429164103</v>
      </c>
      <c r="G120" s="32">
        <v>0.49810319445767487</v>
      </c>
      <c r="H120" s="32">
        <v>5.4367540549196972E-2</v>
      </c>
      <c r="I120" s="32">
        <v>64</v>
      </c>
      <c r="J120" s="32">
        <v>57.586471927870761</v>
      </c>
    </row>
    <row r="121" spans="1:10" x14ac:dyDescent="0.25">
      <c r="A121" s="99" t="str">
        <f t="shared" si="36"/>
        <v>2004_4_f9_3</v>
      </c>
      <c r="B121" s="32" t="s">
        <v>122</v>
      </c>
      <c r="C121" s="32" t="s">
        <v>6</v>
      </c>
      <c r="D121" s="32">
        <v>0</v>
      </c>
      <c r="E121" s="32">
        <v>0.10060563133439795</v>
      </c>
      <c r="F121" s="32">
        <v>0.80890327847566834</v>
      </c>
      <c r="G121" s="32">
        <v>1.0876692240927299</v>
      </c>
      <c r="H121" s="32">
        <v>0.18993944788530914</v>
      </c>
      <c r="I121" s="32">
        <v>73</v>
      </c>
      <c r="J121" s="32">
        <v>62.499725662275061</v>
      </c>
    </row>
    <row r="122" spans="1:10" x14ac:dyDescent="0.25">
      <c r="A122" s="99" t="str">
        <f t="shared" si="36"/>
        <v>2004_4_f9_4</v>
      </c>
      <c r="B122" s="32" t="s">
        <v>122</v>
      </c>
      <c r="C122" s="32" t="s">
        <v>7</v>
      </c>
      <c r="D122" s="32">
        <v>0.55260519181490697</v>
      </c>
      <c r="E122" s="32">
        <v>2.1883239870761684</v>
      </c>
      <c r="F122" s="32">
        <v>1.4586660229509412</v>
      </c>
      <c r="G122" s="32">
        <v>0.39543952166969959</v>
      </c>
      <c r="H122" s="32">
        <v>0</v>
      </c>
      <c r="I122" s="32">
        <v>70</v>
      </c>
      <c r="J122" s="32">
        <v>-63.070140345347347</v>
      </c>
    </row>
    <row r="123" spans="1:10" x14ac:dyDescent="0.25">
      <c r="A123" s="99" t="str">
        <f t="shared" si="36"/>
        <v>2004_4_f9_5</v>
      </c>
      <c r="B123" s="32" t="s">
        <v>122</v>
      </c>
      <c r="C123" s="32" t="s">
        <v>444</v>
      </c>
      <c r="D123" s="32">
        <v>0</v>
      </c>
      <c r="E123" s="32">
        <v>2.5785610396601509E-2</v>
      </c>
      <c r="F123" s="32">
        <v>0.38410047191251928</v>
      </c>
      <c r="G123" s="32">
        <v>0.49833653623148827</v>
      </c>
      <c r="H123" s="32">
        <v>6.6338310447644405E-2</v>
      </c>
      <c r="I123" s="32">
        <v>69</v>
      </c>
      <c r="J123" s="32">
        <v>62.102586788339273</v>
      </c>
    </row>
    <row r="124" spans="1:10" x14ac:dyDescent="0.25">
      <c r="A124" s="99" t="str">
        <f t="shared" si="36"/>
        <v>2004_4_InEI</v>
      </c>
      <c r="B124" s="32" t="s">
        <v>122</v>
      </c>
      <c r="C124" s="32" t="s">
        <v>107</v>
      </c>
      <c r="D124" s="32">
        <v>0</v>
      </c>
      <c r="E124" s="32">
        <v>2.3431991410813101E-3</v>
      </c>
      <c r="F124" s="32">
        <v>1.0116140337002038E-2</v>
      </c>
      <c r="G124" s="32">
        <v>1.3117916566032374E-2</v>
      </c>
      <c r="H124" s="32">
        <v>8.1548355700716076E-4</v>
      </c>
      <c r="I124" s="32">
        <v>63.636017284094706</v>
      </c>
      <c r="J124" s="32">
        <v>47.004156167393788</v>
      </c>
    </row>
    <row r="125" spans="1:10" x14ac:dyDescent="0.25">
      <c r="A125" s="99" t="str">
        <f t="shared" si="36"/>
        <v>2004_4_InIN</v>
      </c>
      <c r="B125" s="32" t="s">
        <v>122</v>
      </c>
      <c r="C125" s="32" t="s">
        <v>113</v>
      </c>
      <c r="D125" s="32">
        <v>3.4115090533722442E-2</v>
      </c>
      <c r="E125" s="32">
        <v>0.20164956041958929</v>
      </c>
      <c r="F125" s="32">
        <v>0.18014345268157941</v>
      </c>
      <c r="G125" s="32">
        <v>0.11403040453237823</v>
      </c>
      <c r="H125" s="32">
        <v>1.0062857242202985E-2</v>
      </c>
      <c r="I125" s="32">
        <v>71.919499049382566</v>
      </c>
      <c r="J125" s="32">
        <v>-25.133940609082245</v>
      </c>
    </row>
    <row r="126" spans="1:10" x14ac:dyDescent="0.25">
      <c r="A126" s="99" t="str">
        <f t="shared" si="36"/>
        <v>2004_4_lagE</v>
      </c>
      <c r="B126" s="32" t="s">
        <v>122</v>
      </c>
      <c r="C126" s="32" t="s">
        <v>226</v>
      </c>
      <c r="D126" s="32">
        <v>0</v>
      </c>
      <c r="E126" s="32">
        <v>2.1755604875609603E-3</v>
      </c>
      <c r="F126" s="32">
        <v>1.0841652980747083E-2</v>
      </c>
      <c r="G126" s="32">
        <v>1.1313448329871963E-2</v>
      </c>
      <c r="H126" s="32">
        <v>2.2259654664202504E-3</v>
      </c>
      <c r="I126" s="32">
        <v>64</v>
      </c>
      <c r="J126" s="32">
        <v>51.172984580261861</v>
      </c>
    </row>
    <row r="127" spans="1:10" x14ac:dyDescent="0.25">
      <c r="A127" s="99" t="str">
        <f t="shared" si="36"/>
        <v>2004_4_lagI</v>
      </c>
      <c r="B127" s="32" t="s">
        <v>122</v>
      </c>
      <c r="C127" s="32" t="s">
        <v>227</v>
      </c>
      <c r="D127" s="32">
        <v>9.2736447177978631E-2</v>
      </c>
      <c r="E127" s="32">
        <v>0.21536947640066115</v>
      </c>
      <c r="F127" s="32">
        <v>0.13782719941182733</v>
      </c>
      <c r="G127" s="32">
        <v>0.10280630049626287</v>
      </c>
      <c r="H127" s="32">
        <v>3.7790580096232929E-2</v>
      </c>
      <c r="I127" s="32">
        <v>76.605967129117886</v>
      </c>
      <c r="J127" s="32">
        <v>-37.92728568171605</v>
      </c>
    </row>
    <row r="128" spans="1:10" x14ac:dyDescent="0.25">
      <c r="A128" s="99" t="str">
        <f t="shared" si="36"/>
        <v>2005_4_f4_1</v>
      </c>
      <c r="B128" s="32" t="s">
        <v>123</v>
      </c>
      <c r="C128" s="32" t="s">
        <v>43</v>
      </c>
      <c r="D128" s="32">
        <v>0</v>
      </c>
      <c r="E128" s="32">
        <v>7.5246838732028407E-2</v>
      </c>
      <c r="F128" s="32">
        <v>0.39133899185865234</v>
      </c>
      <c r="G128" s="32">
        <v>0.19715918932963794</v>
      </c>
      <c r="H128" s="32">
        <v>2.317685778624632E-2</v>
      </c>
      <c r="I128" s="32">
        <v>66</v>
      </c>
      <c r="J128" s="32">
        <v>24.495662699213227</v>
      </c>
    </row>
    <row r="129" spans="1:10" x14ac:dyDescent="0.25">
      <c r="A129" s="99" t="str">
        <f t="shared" si="36"/>
        <v>2005_4_f4_2</v>
      </c>
      <c r="B129" s="32" t="s">
        <v>123</v>
      </c>
      <c r="C129" s="32" t="s">
        <v>44</v>
      </c>
      <c r="D129" s="32">
        <v>0</v>
      </c>
      <c r="E129" s="32">
        <v>6.4471783065639526E-2</v>
      </c>
      <c r="F129" s="32">
        <v>0.25429264719817407</v>
      </c>
      <c r="G129" s="32">
        <v>0.66259104513789724</v>
      </c>
      <c r="H129" s="32">
        <v>9.0672566191423221E-2</v>
      </c>
      <c r="I129" s="32">
        <v>67</v>
      </c>
      <c r="J129" s="32">
        <v>72.709328880683671</v>
      </c>
    </row>
    <row r="130" spans="1:10" x14ac:dyDescent="0.25">
      <c r="A130" s="99" t="str">
        <f t="shared" si="36"/>
        <v>2005_4_f4_3</v>
      </c>
      <c r="B130" s="32" t="s">
        <v>123</v>
      </c>
      <c r="C130" s="32" t="s">
        <v>100</v>
      </c>
      <c r="D130" s="32">
        <v>0</v>
      </c>
      <c r="E130" s="32">
        <v>7.7764883190995393E-2</v>
      </c>
      <c r="F130" s="32">
        <v>0.42755376552382329</v>
      </c>
      <c r="G130" s="32">
        <v>1.4506486615368086</v>
      </c>
      <c r="H130" s="32">
        <v>0.55648207169609676</v>
      </c>
      <c r="I130" s="32">
        <v>77</v>
      </c>
      <c r="J130" s="32">
        <v>98.94121408372034</v>
      </c>
    </row>
    <row r="131" spans="1:10" x14ac:dyDescent="0.25">
      <c r="A131" s="99" t="str">
        <f t="shared" ref="A131:A194" si="37">CONCATENATE(B131,"_",C131)</f>
        <v>2005_4_f4_4</v>
      </c>
      <c r="B131" s="32" t="s">
        <v>123</v>
      </c>
      <c r="C131" s="32" t="s">
        <v>102</v>
      </c>
      <c r="D131" s="32">
        <v>0.32673524714970109</v>
      </c>
      <c r="E131" s="32">
        <v>3.0098785605526039</v>
      </c>
      <c r="F131" s="32">
        <v>1.8735098599918296</v>
      </c>
      <c r="G131" s="32">
        <v>0.53255097114420469</v>
      </c>
      <c r="H131" s="32">
        <v>0</v>
      </c>
      <c r="I131" s="32">
        <v>74</v>
      </c>
      <c r="J131" s="32">
        <v>-54.518117090142468</v>
      </c>
    </row>
    <row r="132" spans="1:10" x14ac:dyDescent="0.25">
      <c r="A132" s="99" t="str">
        <f t="shared" si="37"/>
        <v>2005_4_f4_5</v>
      </c>
      <c r="B132" s="32" t="s">
        <v>123</v>
      </c>
      <c r="C132" s="32" t="s">
        <v>443</v>
      </c>
      <c r="D132" s="32">
        <v>0</v>
      </c>
      <c r="E132" s="32">
        <v>0</v>
      </c>
      <c r="F132" s="32">
        <v>0.43271303079596729</v>
      </c>
      <c r="G132" s="32">
        <v>0.33711561786129574</v>
      </c>
      <c r="H132" s="32">
        <v>0.12442490101695536</v>
      </c>
      <c r="I132" s="32">
        <v>68</v>
      </c>
      <c r="J132" s="32">
        <v>65.525646513640012</v>
      </c>
    </row>
    <row r="133" spans="1:10" x14ac:dyDescent="0.25">
      <c r="A133" s="99" t="str">
        <f t="shared" si="37"/>
        <v>2005_4_f9_1</v>
      </c>
      <c r="B133" s="32" t="s">
        <v>123</v>
      </c>
      <c r="C133" s="32" t="s">
        <v>4</v>
      </c>
      <c r="D133" s="32">
        <v>0</v>
      </c>
      <c r="E133" s="32">
        <v>4.0637450199203187E-2</v>
      </c>
      <c r="F133" s="32">
        <v>0.45612333275593275</v>
      </c>
      <c r="G133" s="32">
        <v>0.18721635198337086</v>
      </c>
      <c r="H133" s="32">
        <v>1.0046769443963278E-2</v>
      </c>
      <c r="I133" s="32">
        <v>66</v>
      </c>
      <c r="J133" s="32">
        <v>24.015374631857433</v>
      </c>
    </row>
    <row r="134" spans="1:10" x14ac:dyDescent="0.25">
      <c r="A134" s="99" t="str">
        <f t="shared" si="37"/>
        <v>2005_4_f9_2</v>
      </c>
      <c r="B134" s="32" t="s">
        <v>123</v>
      </c>
      <c r="C134" s="32" t="s">
        <v>5</v>
      </c>
      <c r="D134" s="32">
        <v>0</v>
      </c>
      <c r="E134" s="32">
        <v>0.11375667594417882</v>
      </c>
      <c r="F134" s="32">
        <v>0.31961302786118179</v>
      </c>
      <c r="G134" s="32">
        <v>0.60894087528095531</v>
      </c>
      <c r="H134" s="32">
        <v>4.0416970065770233E-2</v>
      </c>
      <c r="I134" s="32">
        <v>68</v>
      </c>
      <c r="J134" s="32">
        <v>53.200654210693422</v>
      </c>
    </row>
    <row r="135" spans="1:10" x14ac:dyDescent="0.25">
      <c r="A135" s="99" t="str">
        <f t="shared" si="37"/>
        <v>2005_4_f9_3</v>
      </c>
      <c r="B135" s="32" t="s">
        <v>123</v>
      </c>
      <c r="C135" s="32" t="s">
        <v>6</v>
      </c>
      <c r="D135" s="32">
        <v>0</v>
      </c>
      <c r="E135" s="32">
        <v>7.8362466010886977E-2</v>
      </c>
      <c r="F135" s="32">
        <v>0.84877310206728773</v>
      </c>
      <c r="G135" s="32">
        <v>1.278444223139878</v>
      </c>
      <c r="H135" s="32">
        <v>0.22089841533947754</v>
      </c>
      <c r="I135" s="32">
        <v>76</v>
      </c>
      <c r="J135" s="32">
        <v>67.665086930135516</v>
      </c>
    </row>
    <row r="136" spans="1:10" x14ac:dyDescent="0.25">
      <c r="A136" s="99" t="str">
        <f t="shared" si="37"/>
        <v>2005_4_f9_4</v>
      </c>
      <c r="B136" s="32" t="s">
        <v>123</v>
      </c>
      <c r="C136" s="32" t="s">
        <v>7</v>
      </c>
      <c r="D136" s="32">
        <v>0.70683700375088199</v>
      </c>
      <c r="E136" s="32">
        <v>3.052902291380398</v>
      </c>
      <c r="F136" s="32">
        <v>1.3178408289077879</v>
      </c>
      <c r="G136" s="32">
        <v>0.256842574367735</v>
      </c>
      <c r="H136" s="32">
        <v>0</v>
      </c>
      <c r="I136" s="32">
        <v>75</v>
      </c>
      <c r="J136" s="32">
        <v>-78.916388192703948</v>
      </c>
    </row>
    <row r="137" spans="1:10" x14ac:dyDescent="0.25">
      <c r="A137" s="99" t="str">
        <f t="shared" si="37"/>
        <v>2005_4_f9_5</v>
      </c>
      <c r="B137" s="32" t="s">
        <v>123</v>
      </c>
      <c r="C137" s="32" t="s">
        <v>444</v>
      </c>
      <c r="D137" s="32">
        <v>0</v>
      </c>
      <c r="E137" s="32">
        <v>6.7324927274835855E-2</v>
      </c>
      <c r="F137" s="32">
        <v>0.33529407301106384</v>
      </c>
      <c r="G137" s="32">
        <v>0.37712469428220258</v>
      </c>
      <c r="H137" s="32">
        <v>7.6748297275473151E-2</v>
      </c>
      <c r="I137" s="32">
        <v>63</v>
      </c>
      <c r="J137" s="32">
        <v>54.092316795756645</v>
      </c>
    </row>
    <row r="138" spans="1:10" x14ac:dyDescent="0.25">
      <c r="A138" s="99" t="str">
        <f t="shared" si="37"/>
        <v>2005_4_InEI</v>
      </c>
      <c r="B138" s="32" t="s">
        <v>123</v>
      </c>
      <c r="C138" s="32" t="s">
        <v>107</v>
      </c>
      <c r="D138" s="32">
        <v>0</v>
      </c>
      <c r="E138" s="32">
        <v>2.150630637274087E-3</v>
      </c>
      <c r="F138" s="32">
        <v>1.2734160723628324E-2</v>
      </c>
      <c r="G138" s="32">
        <v>1.1888262976139511E-2</v>
      </c>
      <c r="H138" s="32">
        <v>6.7696188657668697E-4</v>
      </c>
      <c r="I138" s="32">
        <v>67.123431381051518</v>
      </c>
      <c r="J138" s="32">
        <v>40.406373612542261</v>
      </c>
    </row>
    <row r="139" spans="1:10" x14ac:dyDescent="0.25">
      <c r="A139" s="99" t="str">
        <f t="shared" si="37"/>
        <v>2005_4_InIN</v>
      </c>
      <c r="B139" s="32" t="s">
        <v>123</v>
      </c>
      <c r="C139" s="32" t="s">
        <v>113</v>
      </c>
      <c r="D139" s="32">
        <v>6.2471808641567303E-2</v>
      </c>
      <c r="E139" s="32">
        <v>0.27754868479161798</v>
      </c>
      <c r="F139" s="32">
        <v>0.18813259149722286</v>
      </c>
      <c r="G139" s="32">
        <v>0.12058867268404649</v>
      </c>
      <c r="H139" s="32">
        <v>1.1662993676671733E-2</v>
      </c>
      <c r="I139" s="32">
        <v>75.424714510417843</v>
      </c>
      <c r="J139" s="32">
        <v>-39.154418791177626</v>
      </c>
    </row>
    <row r="140" spans="1:10" x14ac:dyDescent="0.25">
      <c r="A140" s="99" t="str">
        <f t="shared" si="37"/>
        <v>2005_4_lagE</v>
      </c>
      <c r="B140" s="32" t="s">
        <v>123</v>
      </c>
      <c r="C140" s="32" t="s">
        <v>226</v>
      </c>
      <c r="D140" s="32">
        <v>0</v>
      </c>
      <c r="E140" s="32">
        <v>1.7990886055292189E-3</v>
      </c>
      <c r="F140" s="32">
        <v>1.0385816309339888E-2</v>
      </c>
      <c r="G140" s="32">
        <v>1.3181014965057044E-2</v>
      </c>
      <c r="H140" s="32">
        <v>1.838178822187416E-3</v>
      </c>
      <c r="I140" s="32">
        <v>66.487414096956826</v>
      </c>
      <c r="J140" s="32">
        <v>55.352997240569245</v>
      </c>
    </row>
    <row r="141" spans="1:10" x14ac:dyDescent="0.25">
      <c r="A141" s="99" t="str">
        <f t="shared" si="37"/>
        <v>2005_4_lagI</v>
      </c>
      <c r="B141" s="32" t="s">
        <v>123</v>
      </c>
      <c r="C141" s="32" t="s">
        <v>227</v>
      </c>
      <c r="D141" s="32">
        <v>2.3171763305653802E-2</v>
      </c>
      <c r="E141" s="32">
        <v>0.28641904703920684</v>
      </c>
      <c r="F141" s="32">
        <v>0.2137884732502757</v>
      </c>
      <c r="G141" s="32">
        <v>0.15708116600828115</v>
      </c>
      <c r="H141" s="32">
        <v>4.3469322947102006E-2</v>
      </c>
      <c r="I141" s="32">
        <v>76.035361576489748</v>
      </c>
      <c r="J141" s="32">
        <v>-12.258476597166936</v>
      </c>
    </row>
    <row r="142" spans="1:10" x14ac:dyDescent="0.25">
      <c r="A142" s="99" t="str">
        <f t="shared" si="37"/>
        <v>2006_4_f4_1</v>
      </c>
      <c r="B142" s="32" t="s">
        <v>124</v>
      </c>
      <c r="C142" s="32" t="s">
        <v>43</v>
      </c>
      <c r="D142" s="32">
        <v>0</v>
      </c>
      <c r="E142" s="32">
        <v>9.1425601940065826E-2</v>
      </c>
      <c r="F142" s="32">
        <v>0.42362723020959642</v>
      </c>
      <c r="G142" s="32">
        <v>0.25019920318725097</v>
      </c>
      <c r="H142" s="32">
        <v>1.6074831110341244E-2</v>
      </c>
      <c r="I142" s="32">
        <v>71</v>
      </c>
      <c r="J142" s="32">
        <v>24.435773511284527</v>
      </c>
    </row>
    <row r="143" spans="1:10" x14ac:dyDescent="0.25">
      <c r="A143" s="99" t="str">
        <f t="shared" si="37"/>
        <v>2006_4_f4_2</v>
      </c>
      <c r="B143" s="32" t="s">
        <v>124</v>
      </c>
      <c r="C143" s="32" t="s">
        <v>44</v>
      </c>
      <c r="D143" s="32">
        <v>0</v>
      </c>
      <c r="E143" s="32">
        <v>2.0177958620448737E-2</v>
      </c>
      <c r="F143" s="32">
        <v>0.25162307576224918</v>
      </c>
      <c r="G143" s="32">
        <v>0.779861981245484</v>
      </c>
      <c r="H143" s="32">
        <v>0.12436460426582172</v>
      </c>
      <c r="I143" s="32">
        <v>72</v>
      </c>
      <c r="J143" s="32">
        <v>85.747410528297621</v>
      </c>
    </row>
    <row r="144" spans="1:10" x14ac:dyDescent="0.25">
      <c r="A144" s="99" t="str">
        <f t="shared" si="37"/>
        <v>2006_4_f4_3</v>
      </c>
      <c r="B144" s="32" t="s">
        <v>124</v>
      </c>
      <c r="C144" s="32" t="s">
        <v>100</v>
      </c>
      <c r="D144" s="32">
        <v>0</v>
      </c>
      <c r="E144" s="32">
        <v>0</v>
      </c>
      <c r="F144" s="32">
        <v>0.52143805061565107</v>
      </c>
      <c r="G144" s="32">
        <v>1.3441304051780556</v>
      </c>
      <c r="H144" s="32">
        <v>0.69657383788173222</v>
      </c>
      <c r="I144" s="32">
        <v>79</v>
      </c>
      <c r="J144" s="32">
        <v>106.83552149692849</v>
      </c>
    </row>
    <row r="145" spans="1:10" x14ac:dyDescent="0.25">
      <c r="A145" s="99" t="str">
        <f t="shared" si="37"/>
        <v>2006_4_f4_4</v>
      </c>
      <c r="B145" s="32" t="s">
        <v>124</v>
      </c>
      <c r="C145" s="32" t="s">
        <v>102</v>
      </c>
      <c r="D145" s="32">
        <v>0.33290006313365766</v>
      </c>
      <c r="E145" s="32">
        <v>1.0731421992795336</v>
      </c>
      <c r="F145" s="32">
        <v>3.5218182493408099</v>
      </c>
      <c r="G145" s="32">
        <v>0.73743825899654625</v>
      </c>
      <c r="H145" s="32">
        <v>0.16645003156682883</v>
      </c>
      <c r="I145" s="32">
        <v>75</v>
      </c>
      <c r="J145" s="32">
        <v>-11.464897170312964</v>
      </c>
    </row>
    <row r="146" spans="1:10" x14ac:dyDescent="0.25">
      <c r="A146" s="99" t="str">
        <f t="shared" si="37"/>
        <v>2006_4_f4_5</v>
      </c>
      <c r="B146" s="32" t="s">
        <v>124</v>
      </c>
      <c r="C146" s="32" t="s">
        <v>443</v>
      </c>
      <c r="D146" s="32">
        <v>0</v>
      </c>
      <c r="E146" s="32">
        <v>2.6564533806945671E-2</v>
      </c>
      <c r="F146" s="32">
        <v>0.21001395950725693</v>
      </c>
      <c r="G146" s="32">
        <v>0.57962449650787362</v>
      </c>
      <c r="H146" s="32">
        <v>0.1580078593025229</v>
      </c>
      <c r="I146" s="32">
        <v>69</v>
      </c>
      <c r="J146" s="32">
        <v>89.208171114795405</v>
      </c>
    </row>
    <row r="147" spans="1:10" x14ac:dyDescent="0.25">
      <c r="A147" s="99" t="str">
        <f t="shared" si="37"/>
        <v>2006_4_f9_1</v>
      </c>
      <c r="B147" s="32" t="s">
        <v>124</v>
      </c>
      <c r="C147" s="32" t="s">
        <v>4</v>
      </c>
      <c r="D147" s="32">
        <v>0</v>
      </c>
      <c r="E147" s="32">
        <v>0.18548415035510132</v>
      </c>
      <c r="F147" s="32">
        <v>0.37152260523124891</v>
      </c>
      <c r="G147" s="32">
        <v>0.21718344015243371</v>
      </c>
      <c r="H147" s="32">
        <v>0</v>
      </c>
      <c r="I147" s="32">
        <v>70</v>
      </c>
      <c r="J147" s="32">
        <v>4.0945093301114213</v>
      </c>
    </row>
    <row r="148" spans="1:10" x14ac:dyDescent="0.25">
      <c r="A148" s="99" t="str">
        <f t="shared" si="37"/>
        <v>2006_4_f9_2</v>
      </c>
      <c r="B148" s="32" t="s">
        <v>124</v>
      </c>
      <c r="C148" s="32" t="s">
        <v>5</v>
      </c>
      <c r="D148" s="32">
        <v>2.8475000852294173E-2</v>
      </c>
      <c r="E148" s="32">
        <v>0.20133695322415981</v>
      </c>
      <c r="F148" s="32">
        <v>0.34154476554446406</v>
      </c>
      <c r="G148" s="32">
        <v>0.55228757653225347</v>
      </c>
      <c r="H148" s="32">
        <v>4.4599088569554621E-2</v>
      </c>
      <c r="I148" s="32">
        <v>72</v>
      </c>
      <c r="J148" s="32">
        <v>32.801281287251967</v>
      </c>
    </row>
    <row r="149" spans="1:10" x14ac:dyDescent="0.25">
      <c r="A149" s="99" t="str">
        <f t="shared" si="37"/>
        <v>2006_4_f9_3</v>
      </c>
      <c r="B149" s="32" t="s">
        <v>124</v>
      </c>
      <c r="C149" s="32" t="s">
        <v>6</v>
      </c>
      <c r="D149" s="32">
        <v>0</v>
      </c>
      <c r="E149" s="32">
        <v>0.1151224183997817</v>
      </c>
      <c r="F149" s="32">
        <v>1.0111355669592603</v>
      </c>
      <c r="G149" s="32">
        <v>1.1202170190307794</v>
      </c>
      <c r="H149" s="32">
        <v>0.19074843051482232</v>
      </c>
      <c r="I149" s="32">
        <v>75</v>
      </c>
      <c r="J149" s="32">
        <v>56.892258699083655</v>
      </c>
    </row>
    <row r="150" spans="1:10" x14ac:dyDescent="0.25">
      <c r="A150" s="99" t="str">
        <f t="shared" si="37"/>
        <v>2006_4_f9_4</v>
      </c>
      <c r="B150" s="32" t="s">
        <v>124</v>
      </c>
      <c r="C150" s="32" t="s">
        <v>7</v>
      </c>
      <c r="D150" s="32">
        <v>0.14478033200876445</v>
      </c>
      <c r="E150" s="32">
        <v>2.170442306978126</v>
      </c>
      <c r="F150" s="32">
        <v>2.2086567385895193</v>
      </c>
      <c r="G150" s="32">
        <v>1.1172614847550786</v>
      </c>
      <c r="H150" s="32">
        <v>0</v>
      </c>
      <c r="I150" s="32">
        <v>74</v>
      </c>
      <c r="J150" s="32">
        <v>-23.802658345347893</v>
      </c>
    </row>
    <row r="151" spans="1:10" x14ac:dyDescent="0.25">
      <c r="A151" s="99" t="str">
        <f t="shared" si="37"/>
        <v>2006_4_f9_5</v>
      </c>
      <c r="B151" s="32" t="s">
        <v>124</v>
      </c>
      <c r="C151" s="32" t="s">
        <v>444</v>
      </c>
      <c r="D151" s="32">
        <v>0</v>
      </c>
      <c r="E151" s="32">
        <v>0.10255498402186032</v>
      </c>
      <c r="F151" s="32">
        <v>0.20496233613233186</v>
      </c>
      <c r="G151" s="32">
        <v>0.53690739469389015</v>
      </c>
      <c r="H151" s="32">
        <v>8.4659238161781045E-2</v>
      </c>
      <c r="I151" s="32">
        <v>67</v>
      </c>
      <c r="J151" s="32">
        <v>64.974848079114679</v>
      </c>
    </row>
    <row r="152" spans="1:10" x14ac:dyDescent="0.25">
      <c r="A152" s="99" t="str">
        <f t="shared" si="37"/>
        <v>2006_4_InEI</v>
      </c>
      <c r="B152" s="32" t="s">
        <v>124</v>
      </c>
      <c r="C152" s="32" t="s">
        <v>107</v>
      </c>
      <c r="D152" s="32">
        <v>8.8090046575940403E-4</v>
      </c>
      <c r="E152" s="32">
        <v>6.4809135122613553E-3</v>
      </c>
      <c r="F152" s="32">
        <v>1.1552022765707317E-2</v>
      </c>
      <c r="G152" s="32">
        <v>1.0821231750278599E-2</v>
      </c>
      <c r="H152" s="32">
        <v>8.2141705418782508E-4</v>
      </c>
      <c r="I152" s="32">
        <v>71.747954268084982</v>
      </c>
      <c r="J152" s="32">
        <v>13.814911430884477</v>
      </c>
    </row>
    <row r="153" spans="1:10" x14ac:dyDescent="0.25">
      <c r="A153" s="99" t="str">
        <f t="shared" si="37"/>
        <v>2006_4_InIN</v>
      </c>
      <c r="B153" s="32" t="s">
        <v>124</v>
      </c>
      <c r="C153" s="32" t="s">
        <v>113</v>
      </c>
      <c r="D153" s="32">
        <v>6.1489784689236909E-3</v>
      </c>
      <c r="E153" s="32">
        <v>0.2074767587371544</v>
      </c>
      <c r="F153" s="32">
        <v>0.2823358169152545</v>
      </c>
      <c r="G153" s="32">
        <v>0.19676991865566371</v>
      </c>
      <c r="H153" s="32">
        <v>1.3917638942648665E-2</v>
      </c>
      <c r="I153" s="32">
        <v>74.961326306854147</v>
      </c>
      <c r="J153" s="32">
        <v>0.68357559442821303</v>
      </c>
    </row>
    <row r="154" spans="1:10" x14ac:dyDescent="0.25">
      <c r="A154" s="99" t="str">
        <f t="shared" si="37"/>
        <v>2006_4_lagE</v>
      </c>
      <c r="B154" s="32" t="s">
        <v>124</v>
      </c>
      <c r="C154" s="32" t="s">
        <v>226</v>
      </c>
      <c r="D154" s="32">
        <v>0</v>
      </c>
      <c r="E154" s="32">
        <v>1.8495339855910361E-3</v>
      </c>
      <c r="F154" s="32">
        <v>1.1730540639055473E-2</v>
      </c>
      <c r="G154" s="32">
        <v>1.5795801079566782E-2</v>
      </c>
      <c r="H154" s="32">
        <v>1.8417718839335176E-3</v>
      </c>
      <c r="I154" s="32">
        <v>71.487414096956826</v>
      </c>
      <c r="J154" s="32">
        <v>56.473860857269507</v>
      </c>
    </row>
    <row r="155" spans="1:10" x14ac:dyDescent="0.25">
      <c r="A155" s="99" t="str">
        <f t="shared" si="37"/>
        <v>2006_4_lagI</v>
      </c>
      <c r="B155" s="32" t="s">
        <v>124</v>
      </c>
      <c r="C155" s="32" t="s">
        <v>227</v>
      </c>
      <c r="D155" s="32">
        <v>3.6603360305664981E-2</v>
      </c>
      <c r="E155" s="32">
        <v>8.7927387808393292E-2</v>
      </c>
      <c r="F155" s="32">
        <v>0.37664287745930958</v>
      </c>
      <c r="G155" s="32">
        <v>0.15841562150660096</v>
      </c>
      <c r="H155" s="32">
        <v>7.4156225343340224E-2</v>
      </c>
      <c r="I155" s="32">
        <v>77.635723989698363</v>
      </c>
      <c r="J155" s="32">
        <v>19.842570652287822</v>
      </c>
    </row>
    <row r="156" spans="1:10" x14ac:dyDescent="0.25">
      <c r="A156" s="99" t="str">
        <f t="shared" si="37"/>
        <v>2007_4_f4_1</v>
      </c>
      <c r="B156" s="32" t="s">
        <v>125</v>
      </c>
      <c r="C156" s="32" t="s">
        <v>43</v>
      </c>
      <c r="D156" s="32">
        <v>0</v>
      </c>
      <c r="E156" s="32">
        <v>0.11304347826086958</v>
      </c>
      <c r="F156" s="32">
        <v>0.20727524683873202</v>
      </c>
      <c r="G156" s="32">
        <v>0.26637796639528838</v>
      </c>
      <c r="H156" s="32">
        <v>3.824701195219124E-2</v>
      </c>
      <c r="I156" s="32">
        <v>61</v>
      </c>
      <c r="J156" s="32">
        <v>36.775874494151559</v>
      </c>
    </row>
    <row r="157" spans="1:10" x14ac:dyDescent="0.25">
      <c r="A157" s="99" t="str">
        <f t="shared" si="37"/>
        <v>2007_4_f4_2</v>
      </c>
      <c r="B157" s="32" t="s">
        <v>125</v>
      </c>
      <c r="C157" s="32" t="s">
        <v>44</v>
      </c>
      <c r="D157" s="32">
        <v>0</v>
      </c>
      <c r="E157" s="32">
        <v>6.2975988856256784E-2</v>
      </c>
      <c r="F157" s="32">
        <v>0.43807840292367262</v>
      </c>
      <c r="G157" s="32">
        <v>0.38266384309627099</v>
      </c>
      <c r="H157" s="32">
        <v>6.9249166611933366E-2</v>
      </c>
      <c r="I157" s="32">
        <v>62</v>
      </c>
      <c r="J157" s="32">
        <v>48.079943421819792</v>
      </c>
    </row>
    <row r="158" spans="1:10" x14ac:dyDescent="0.25">
      <c r="A158" s="99" t="str">
        <f t="shared" si="37"/>
        <v>2007_4_f4_3</v>
      </c>
      <c r="B158" s="32" t="s">
        <v>125</v>
      </c>
      <c r="C158" s="32" t="s">
        <v>100</v>
      </c>
      <c r="D158" s="32">
        <v>0</v>
      </c>
      <c r="E158" s="32">
        <v>2.094075743805807E-2</v>
      </c>
      <c r="F158" s="32">
        <v>0.50338568213145518</v>
      </c>
      <c r="G158" s="32">
        <v>1.3595508218082544</v>
      </c>
      <c r="H158" s="32">
        <v>0.32466699800158233</v>
      </c>
      <c r="I158" s="32">
        <v>73</v>
      </c>
      <c r="J158" s="32">
        <v>90.011511063492009</v>
      </c>
    </row>
    <row r="159" spans="1:10" x14ac:dyDescent="0.25">
      <c r="A159" s="99" t="str">
        <f t="shared" si="37"/>
        <v>2007_4_f4_4</v>
      </c>
      <c r="B159" s="32" t="s">
        <v>125</v>
      </c>
      <c r="C159" s="32" t="s">
        <v>102</v>
      </c>
      <c r="D159" s="32">
        <v>1.58205518624429E-2</v>
      </c>
      <c r="E159" s="32">
        <v>0.71777398150555205</v>
      </c>
      <c r="F159" s="32">
        <v>2.0746091283841492</v>
      </c>
      <c r="G159" s="32">
        <v>1.9756192669068222</v>
      </c>
      <c r="H159" s="32">
        <v>0.21034649236825492</v>
      </c>
      <c r="I159" s="32">
        <v>68</v>
      </c>
      <c r="J159" s="32">
        <v>32.976397626377555</v>
      </c>
    </row>
    <row r="160" spans="1:10" x14ac:dyDescent="0.25">
      <c r="A160" s="99" t="str">
        <f t="shared" si="37"/>
        <v>2007_4_f4_5</v>
      </c>
      <c r="B160" s="32" t="s">
        <v>125</v>
      </c>
      <c r="C160" s="32" t="s">
        <v>443</v>
      </c>
      <c r="D160" s="32">
        <v>0</v>
      </c>
      <c r="E160" s="32">
        <v>4.4752375945904005E-2</v>
      </c>
      <c r="F160" s="32">
        <v>0.23912948697565756</v>
      </c>
      <c r="G160" s="32">
        <v>0.39149015155318528</v>
      </c>
      <c r="H160" s="32">
        <v>0.15608489213323573</v>
      </c>
      <c r="I160" s="32">
        <v>63</v>
      </c>
      <c r="J160" s="32">
        <v>79.247349398038764</v>
      </c>
    </row>
    <row r="161" spans="1:10" x14ac:dyDescent="0.25">
      <c r="A161" s="99" t="str">
        <f t="shared" si="37"/>
        <v>2007_4_f9_1</v>
      </c>
      <c r="B161" s="32" t="s">
        <v>125</v>
      </c>
      <c r="C161" s="32" t="s">
        <v>4</v>
      </c>
      <c r="D161" s="32">
        <v>0</v>
      </c>
      <c r="E161" s="32">
        <v>0.13698250476355447</v>
      </c>
      <c r="F161" s="32">
        <v>0.32031872509960158</v>
      </c>
      <c r="G161" s="32">
        <v>0.17429412783648016</v>
      </c>
      <c r="H161" s="32">
        <v>1.6074831110341244E-2</v>
      </c>
      <c r="I161" s="32">
        <v>64</v>
      </c>
      <c r="J161" s="32">
        <v>10.72479272532763</v>
      </c>
    </row>
    <row r="162" spans="1:10" x14ac:dyDescent="0.25">
      <c r="A162" s="99" t="str">
        <f t="shared" si="37"/>
        <v>2007_4_f9_2</v>
      </c>
      <c r="B162" s="32" t="s">
        <v>125</v>
      </c>
      <c r="C162" s="32" t="s">
        <v>5</v>
      </c>
      <c r="D162" s="32">
        <v>1.6102682560191692E-2</v>
      </c>
      <c r="E162" s="32">
        <v>0.19051534001546225</v>
      </c>
      <c r="F162" s="32">
        <v>0.48364670508808238</v>
      </c>
      <c r="G162" s="32">
        <v>0.27204375602993047</v>
      </c>
      <c r="H162" s="32">
        <v>2.6485385521785639E-2</v>
      </c>
      <c r="I162" s="32">
        <v>65</v>
      </c>
      <c r="J162" s="32">
        <v>10.345313125658842</v>
      </c>
    </row>
    <row r="163" spans="1:10" x14ac:dyDescent="0.25">
      <c r="A163" s="99" t="str">
        <f t="shared" si="37"/>
        <v>2007_4_f9_3</v>
      </c>
      <c r="B163" s="32" t="s">
        <v>125</v>
      </c>
      <c r="C163" s="32" t="s">
        <v>6</v>
      </c>
      <c r="D163" s="32">
        <v>0</v>
      </c>
      <c r="E163" s="32">
        <v>0.27028586732623766</v>
      </c>
      <c r="F163" s="32">
        <v>0.85122360593948176</v>
      </c>
      <c r="G163" s="32">
        <v>0.9625793780518862</v>
      </c>
      <c r="H163" s="32">
        <v>5.7991065362250134E-2</v>
      </c>
      <c r="I163" s="32">
        <v>72</v>
      </c>
      <c r="J163" s="32">
        <v>37.73321598117338</v>
      </c>
    </row>
    <row r="164" spans="1:10" x14ac:dyDescent="0.25">
      <c r="A164" s="99" t="str">
        <f t="shared" si="37"/>
        <v>2007_4_f9_4</v>
      </c>
      <c r="B164" s="32" t="s">
        <v>125</v>
      </c>
      <c r="C164" s="32" t="s">
        <v>7</v>
      </c>
      <c r="D164" s="32">
        <v>0</v>
      </c>
      <c r="E164" s="32">
        <v>1.4907156385783784</v>
      </c>
      <c r="F164" s="32">
        <v>2.3870464589445528</v>
      </c>
      <c r="G164" s="32">
        <v>0.99966576298882182</v>
      </c>
      <c r="H164" s="32">
        <v>0.16645003156682883</v>
      </c>
      <c r="I164" s="32">
        <v>71</v>
      </c>
      <c r="J164" s="32">
        <v>-3.135480593300513</v>
      </c>
    </row>
    <row r="165" spans="1:10" x14ac:dyDescent="0.25">
      <c r="A165" s="99" t="str">
        <f t="shared" si="37"/>
        <v>2007_4_f9_5</v>
      </c>
      <c r="B165" s="32" t="s">
        <v>125</v>
      </c>
      <c r="C165" s="32" t="s">
        <v>444</v>
      </c>
      <c r="D165" s="32">
        <v>0</v>
      </c>
      <c r="E165" s="32">
        <v>7.870045458007037E-2</v>
      </c>
      <c r="F165" s="32">
        <v>0.24672804711927532</v>
      </c>
      <c r="G165" s="32">
        <v>0.44561721478658006</v>
      </c>
      <c r="H165" s="32">
        <v>4.6061960422122961E-2</v>
      </c>
      <c r="I165" s="32">
        <v>63</v>
      </c>
      <c r="J165" s="32">
        <v>56.178725769383838</v>
      </c>
    </row>
    <row r="166" spans="1:10" x14ac:dyDescent="0.25">
      <c r="A166" s="99" t="str">
        <f t="shared" si="37"/>
        <v>2007_4_InEI</v>
      </c>
      <c r="B166" s="32" t="s">
        <v>125</v>
      </c>
      <c r="C166" s="32" t="s">
        <v>107</v>
      </c>
      <c r="D166" s="32">
        <v>2.0384382006487283E-4</v>
      </c>
      <c r="E166" s="32">
        <v>5.0152879898376227E-3</v>
      </c>
      <c r="F166" s="32">
        <v>1.2721107779289916E-2</v>
      </c>
      <c r="G166" s="32">
        <v>6.1204707392342747E-3</v>
      </c>
      <c r="H166" s="32">
        <v>4.234013858041574E-4</v>
      </c>
      <c r="I166" s="32">
        <v>64.636017284094706</v>
      </c>
      <c r="J166" s="32">
        <v>6.3073469803588287</v>
      </c>
    </row>
    <row r="167" spans="1:10" x14ac:dyDescent="0.25">
      <c r="A167" s="99" t="str">
        <f t="shared" si="37"/>
        <v>2007_4_InIN</v>
      </c>
      <c r="B167" s="32" t="s">
        <v>125</v>
      </c>
      <c r="C167" s="32" t="s">
        <v>113</v>
      </c>
      <c r="D167" s="32">
        <v>0</v>
      </c>
      <c r="E167" s="32">
        <v>0.17090869531868749</v>
      </c>
      <c r="F167" s="32">
        <v>0.27866195644390956</v>
      </c>
      <c r="G167" s="32">
        <v>0.14586558878217357</v>
      </c>
      <c r="H167" s="32">
        <v>2.4198281267764306E-2</v>
      </c>
      <c r="I167" s="32">
        <v>73.101226670430492</v>
      </c>
      <c r="J167" s="32">
        <v>3.7689081510019657</v>
      </c>
    </row>
    <row r="168" spans="1:10" x14ac:dyDescent="0.25">
      <c r="A168" s="99" t="str">
        <f t="shared" si="37"/>
        <v>2007_4_lagE</v>
      </c>
      <c r="B168" s="32" t="s">
        <v>125</v>
      </c>
      <c r="C168" s="32" t="s">
        <v>226</v>
      </c>
      <c r="D168" s="32">
        <v>0</v>
      </c>
      <c r="E168" s="32">
        <v>3.5454835225906499E-3</v>
      </c>
      <c r="F168" s="32">
        <v>9.8750471954725961E-3</v>
      </c>
      <c r="G168" s="32">
        <v>9.0782646483300658E-3</v>
      </c>
      <c r="H168" s="32">
        <v>1.3127062489329191E-3</v>
      </c>
      <c r="I168" s="32">
        <v>61.487414096956812</v>
      </c>
      <c r="J168" s="32">
        <v>34.261567184634195</v>
      </c>
    </row>
    <row r="169" spans="1:10" x14ac:dyDescent="0.25">
      <c r="A169" s="99" t="str">
        <f t="shared" si="37"/>
        <v>2007_4_lagI</v>
      </c>
      <c r="B169" s="32" t="s">
        <v>125</v>
      </c>
      <c r="C169" s="32" t="s">
        <v>227</v>
      </c>
      <c r="D169" s="32">
        <v>1.8297441584147912E-4</v>
      </c>
      <c r="E169" s="32">
        <v>7.4834085073217899E-2</v>
      </c>
      <c r="F169" s="32">
        <v>0.22410790631095345</v>
      </c>
      <c r="G169" s="32">
        <v>0.2811357771277142</v>
      </c>
      <c r="H169" s="32">
        <v>4.1034187612219948E-2</v>
      </c>
      <c r="I169" s="32">
        <v>72.245610197697076</v>
      </c>
      <c r="J169" s="32">
        <v>46.355459265852737</v>
      </c>
    </row>
    <row r="170" spans="1:10" x14ac:dyDescent="0.25">
      <c r="A170" s="99" t="str">
        <f t="shared" si="37"/>
        <v>2008_4_f4_1</v>
      </c>
      <c r="B170" s="32" t="s">
        <v>49</v>
      </c>
      <c r="C170" s="32" t="s">
        <v>43</v>
      </c>
      <c r="D170" s="32">
        <v>0</v>
      </c>
      <c r="E170" s="32">
        <v>8.7337606097349724E-2</v>
      </c>
      <c r="F170" s="32">
        <v>0.29804261216005534</v>
      </c>
      <c r="G170" s="32">
        <v>0.23332755932790578</v>
      </c>
      <c r="H170" s="32">
        <v>4.8744153819504595E-2</v>
      </c>
      <c r="I170" s="32">
        <v>63</v>
      </c>
      <c r="J170" s="32">
        <v>36.478770891726363</v>
      </c>
    </row>
    <row r="171" spans="1:10" x14ac:dyDescent="0.25">
      <c r="A171" s="99" t="str">
        <f t="shared" si="37"/>
        <v>2008_4_f4_2</v>
      </c>
      <c r="B171" s="32" t="s">
        <v>49</v>
      </c>
      <c r="C171" s="32" t="s">
        <v>44</v>
      </c>
      <c r="D171" s="32">
        <v>0</v>
      </c>
      <c r="E171" s="32">
        <v>0.11950327308532779</v>
      </c>
      <c r="F171" s="32">
        <v>0.51170810972022684</v>
      </c>
      <c r="G171" s="32">
        <v>0.35852117359231656</v>
      </c>
      <c r="H171" s="32">
        <v>1.2485302686480383E-2</v>
      </c>
      <c r="I171" s="32">
        <v>62</v>
      </c>
      <c r="J171" s="32">
        <v>26.340431223320575</v>
      </c>
    </row>
    <row r="172" spans="1:10" x14ac:dyDescent="0.25">
      <c r="A172" s="99" t="str">
        <f t="shared" si="37"/>
        <v>2008_4_f4_3</v>
      </c>
      <c r="B172" s="32" t="s">
        <v>49</v>
      </c>
      <c r="C172" s="32" t="s">
        <v>100</v>
      </c>
      <c r="D172" s="32">
        <v>0</v>
      </c>
      <c r="E172" s="32">
        <v>0.12759020904188256</v>
      </c>
      <c r="F172" s="32">
        <v>0.64316912696728579</v>
      </c>
      <c r="G172" s="32">
        <v>1.3842063757883376</v>
      </c>
      <c r="H172" s="32">
        <v>0.19044557807112888</v>
      </c>
      <c r="I172" s="32">
        <v>71</v>
      </c>
      <c r="J172" s="32">
        <v>69.817491284457361</v>
      </c>
    </row>
    <row r="173" spans="1:10" x14ac:dyDescent="0.25">
      <c r="A173" s="99" t="str">
        <f t="shared" si="37"/>
        <v>2008_4_f4_4</v>
      </c>
      <c r="B173" s="32" t="s">
        <v>49</v>
      </c>
      <c r="C173" s="32" t="s">
        <v>102</v>
      </c>
      <c r="D173" s="32">
        <v>5.9605600326809519E-3</v>
      </c>
      <c r="E173" s="32">
        <v>0.73849667619861115</v>
      </c>
      <c r="F173" s="32">
        <v>2.7006350503212389</v>
      </c>
      <c r="G173" s="32">
        <v>1.5950904296802466</v>
      </c>
      <c r="H173" s="32">
        <v>2.1613993389534666E-2</v>
      </c>
      <c r="I173" s="32">
        <v>67</v>
      </c>
      <c r="J173" s="32">
        <v>17.541214535689914</v>
      </c>
    </row>
    <row r="174" spans="1:10" x14ac:dyDescent="0.25">
      <c r="A174" s="99" t="str">
        <f t="shared" si="37"/>
        <v>2008_4_f4_5</v>
      </c>
      <c r="B174" s="32" t="s">
        <v>49</v>
      </c>
      <c r="C174" s="32" t="s">
        <v>443</v>
      </c>
      <c r="D174" s="32">
        <v>0</v>
      </c>
      <c r="E174" s="32">
        <v>5.3774905449057206E-2</v>
      </c>
      <c r="F174" s="32">
        <v>0.32214974046150607</v>
      </c>
      <c r="G174" s="32">
        <v>0.33796954431343884</v>
      </c>
      <c r="H174" s="32">
        <v>0.16992701023789344</v>
      </c>
      <c r="I174" s="32">
        <v>65</v>
      </c>
      <c r="J174" s="32">
        <v>70.608021058335453</v>
      </c>
    </row>
    <row r="175" spans="1:10" x14ac:dyDescent="0.25">
      <c r="A175" s="99" t="str">
        <f t="shared" si="37"/>
        <v>2008_4_f9_1</v>
      </c>
      <c r="B175" s="32" t="s">
        <v>49</v>
      </c>
      <c r="C175" s="32" t="s">
        <v>4</v>
      </c>
      <c r="D175" s="32">
        <v>0</v>
      </c>
      <c r="E175" s="32">
        <v>0.15319591200415728</v>
      </c>
      <c r="F175" s="32">
        <v>0.24036029793868</v>
      </c>
      <c r="G175" s="32">
        <v>0.22324614585137709</v>
      </c>
      <c r="H175" s="32">
        <v>1.0046769443963278E-2</v>
      </c>
      <c r="I175" s="32">
        <v>59</v>
      </c>
      <c r="J175" s="32">
        <v>14.380457610257544</v>
      </c>
    </row>
    <row r="176" spans="1:10" x14ac:dyDescent="0.25">
      <c r="A176" s="99" t="str">
        <f t="shared" si="37"/>
        <v>2008_4_f9_2</v>
      </c>
      <c r="B176" s="32" t="s">
        <v>49</v>
      </c>
      <c r="C176" s="32" t="s">
        <v>5</v>
      </c>
      <c r="D176" s="32">
        <v>1.8621111586193236E-2</v>
      </c>
      <c r="E176" s="32">
        <v>0.18783664732416971</v>
      </c>
      <c r="F176" s="32">
        <v>0.48957646070384958</v>
      </c>
      <c r="G176" s="32">
        <v>0.26576666940436877</v>
      </c>
      <c r="H176" s="32">
        <v>0</v>
      </c>
      <c r="I176" s="32">
        <v>60</v>
      </c>
      <c r="J176" s="32">
        <v>4.230376512682402</v>
      </c>
    </row>
    <row r="177" spans="1:10" x14ac:dyDescent="0.25">
      <c r="A177" s="99" t="str">
        <f t="shared" si="37"/>
        <v>2008_4_f9_3</v>
      </c>
      <c r="B177" s="32" t="s">
        <v>49</v>
      </c>
      <c r="C177" s="32" t="s">
        <v>6</v>
      </c>
      <c r="D177" s="32">
        <v>0</v>
      </c>
      <c r="E177" s="32">
        <v>0.18321383627935633</v>
      </c>
      <c r="F177" s="32">
        <v>0.94336863092990475</v>
      </c>
      <c r="G177" s="32">
        <v>0.94627893313667255</v>
      </c>
      <c r="H177" s="32">
        <v>5.7991065362250134E-2</v>
      </c>
      <c r="I177" s="32">
        <v>66</v>
      </c>
      <c r="J177" s="32">
        <v>41.25331254642574</v>
      </c>
    </row>
    <row r="178" spans="1:10" x14ac:dyDescent="0.25">
      <c r="A178" s="99" t="str">
        <f t="shared" si="37"/>
        <v>2008_4_f9_4</v>
      </c>
      <c r="B178" s="32" t="s">
        <v>49</v>
      </c>
      <c r="C178" s="32" t="s">
        <v>7</v>
      </c>
      <c r="D178" s="32">
        <v>0.22952798306532476</v>
      </c>
      <c r="E178" s="32">
        <v>1.313941397110707</v>
      </c>
      <c r="F178" s="32">
        <v>2.5241764771419022</v>
      </c>
      <c r="G178" s="32">
        <v>0.65358190663646154</v>
      </c>
      <c r="H178" s="32">
        <v>0</v>
      </c>
      <c r="I178" s="32">
        <v>64</v>
      </c>
      <c r="J178" s="32">
        <v>-23.710261664378958</v>
      </c>
    </row>
    <row r="179" spans="1:10" x14ac:dyDescent="0.25">
      <c r="A179" s="99" t="str">
        <f t="shared" si="37"/>
        <v>2008_4_f9_5</v>
      </c>
      <c r="B179" s="32" t="s">
        <v>49</v>
      </c>
      <c r="C179" s="32" t="s">
        <v>444</v>
      </c>
      <c r="D179" s="32">
        <v>0</v>
      </c>
      <c r="E179" s="32">
        <v>0.10785526494138463</v>
      </c>
      <c r="F179" s="32">
        <v>0.23644382396707506</v>
      </c>
      <c r="G179" s="32">
        <v>0.34505090010417683</v>
      </c>
      <c r="H179" s="32">
        <v>8.0845758965304423E-2</v>
      </c>
      <c r="I179" s="32">
        <v>57</v>
      </c>
      <c r="J179" s="32">
        <v>51.790360326012284</v>
      </c>
    </row>
    <row r="180" spans="1:10" x14ac:dyDescent="0.25">
      <c r="A180" s="99" t="str">
        <f t="shared" si="37"/>
        <v>2008_4_InEI</v>
      </c>
      <c r="B180" s="32" t="s">
        <v>49</v>
      </c>
      <c r="C180" s="32" t="s">
        <v>107</v>
      </c>
      <c r="D180" s="32">
        <v>4.97863427639243E-4</v>
      </c>
      <c r="E180" s="32">
        <v>6.2280218335943925E-3</v>
      </c>
      <c r="F180" s="32">
        <v>1.1173355399985046E-2</v>
      </c>
      <c r="G180" s="32">
        <v>6.6275034414388272E-3</v>
      </c>
      <c r="H180" s="32">
        <v>9.9232788734324111E-5</v>
      </c>
      <c r="I180" s="32">
        <v>59.747954268084982</v>
      </c>
      <c r="J180" s="32">
        <v>-1.6152848340584991</v>
      </c>
    </row>
    <row r="181" spans="1:10" x14ac:dyDescent="0.25">
      <c r="A181" s="99" t="str">
        <f t="shared" si="37"/>
        <v>2008_4_InIN</v>
      </c>
      <c r="B181" s="32" t="s">
        <v>49</v>
      </c>
      <c r="C181" s="32" t="s">
        <v>113</v>
      </c>
      <c r="D181" s="32">
        <v>2.1252880643017481E-2</v>
      </c>
      <c r="E181" s="32">
        <v>0.12531108109326744</v>
      </c>
      <c r="F181" s="32">
        <v>0.30239370508459612</v>
      </c>
      <c r="G181" s="32">
        <v>0.12392931725948089</v>
      </c>
      <c r="H181" s="32">
        <v>5.8966011149318128E-3</v>
      </c>
      <c r="I181" s="32">
        <v>65.414758590695158</v>
      </c>
      <c r="J181" s="32">
        <v>-5.5451335716662689</v>
      </c>
    </row>
    <row r="182" spans="1:10" x14ac:dyDescent="0.25">
      <c r="A182" s="99" t="str">
        <f t="shared" si="37"/>
        <v>2008_4_lagE</v>
      </c>
      <c r="B182" s="32" t="s">
        <v>49</v>
      </c>
      <c r="C182" s="32" t="s">
        <v>226</v>
      </c>
      <c r="D182" s="32">
        <v>0</v>
      </c>
      <c r="E182" s="32">
        <v>3.732827814722557E-3</v>
      </c>
      <c r="F182" s="32">
        <v>1.3974618709378909E-2</v>
      </c>
      <c r="G182" s="32">
        <v>7.4103301958406221E-3</v>
      </c>
      <c r="H182" s="32">
        <v>8.1493227071354878E-4</v>
      </c>
      <c r="I182" s="32">
        <v>62.412794565075629</v>
      </c>
      <c r="J182" s="32">
        <v>20.465917866342355</v>
      </c>
    </row>
    <row r="183" spans="1:10" x14ac:dyDescent="0.25">
      <c r="A183" s="99" t="str">
        <f t="shared" si="37"/>
        <v>2008_4_lagI</v>
      </c>
      <c r="B183" s="32" t="s">
        <v>49</v>
      </c>
      <c r="C183" s="32" t="s">
        <v>227</v>
      </c>
      <c r="D183" s="32">
        <v>3.0338485903472718E-5</v>
      </c>
      <c r="E183" s="32">
        <v>7.108640142237338E-2</v>
      </c>
      <c r="F183" s="32">
        <v>0.28113361921452629</v>
      </c>
      <c r="G183" s="32">
        <v>0.25983069940869191</v>
      </c>
      <c r="H183" s="32">
        <v>1.0748768152846273E-2</v>
      </c>
      <c r="I183" s="32">
        <v>69.860099636423655</v>
      </c>
      <c r="J183" s="32">
        <v>33.746161200903238</v>
      </c>
    </row>
    <row r="184" spans="1:10" x14ac:dyDescent="0.25">
      <c r="A184" s="99" t="str">
        <f t="shared" si="37"/>
        <v>2009_4_f4_1</v>
      </c>
      <c r="B184" s="32" t="s">
        <v>51</v>
      </c>
      <c r="C184" s="32" t="s">
        <v>43</v>
      </c>
      <c r="D184" s="32">
        <v>1.6940931924476009E-2</v>
      </c>
      <c r="E184" s="32">
        <v>0.13881863848952017</v>
      </c>
      <c r="F184" s="32">
        <v>0.41136324268144808</v>
      </c>
      <c r="G184" s="32">
        <v>0.20900744846700159</v>
      </c>
      <c r="H184" s="32">
        <v>1.9816386627403433E-2</v>
      </c>
      <c r="I184" s="32">
        <v>70</v>
      </c>
      <c r="J184" s="32">
        <v>9.5408052230685598</v>
      </c>
    </row>
    <row r="185" spans="1:10" x14ac:dyDescent="0.25">
      <c r="A185" s="99" t="str">
        <f t="shared" si="37"/>
        <v>2009_4_f4_2</v>
      </c>
      <c r="B185" s="32" t="s">
        <v>51</v>
      </c>
      <c r="C185" s="32" t="s">
        <v>44</v>
      </c>
      <c r="D185" s="32">
        <v>0</v>
      </c>
      <c r="E185" s="32">
        <v>0.18902103545833804</v>
      </c>
      <c r="F185" s="32">
        <v>0.49416919612326671</v>
      </c>
      <c r="G185" s="32">
        <v>0.41286972820207124</v>
      </c>
      <c r="H185" s="32">
        <v>5.5741229108834181E-2</v>
      </c>
      <c r="I185" s="32">
        <v>70</v>
      </c>
      <c r="J185" s="32">
        <v>29.113631258171562</v>
      </c>
    </row>
    <row r="186" spans="1:10" x14ac:dyDescent="0.25">
      <c r="A186" s="99" t="str">
        <f t="shared" si="37"/>
        <v>2009_4_f4_3</v>
      </c>
      <c r="B186" s="32" t="s">
        <v>51</v>
      </c>
      <c r="C186" s="32" t="s">
        <v>100</v>
      </c>
      <c r="D186" s="32">
        <v>0</v>
      </c>
      <c r="E186" s="32">
        <v>0</v>
      </c>
      <c r="F186" s="32">
        <v>0.58388154292848771</v>
      </c>
      <c r="G186" s="32">
        <v>1.7471522842870393</v>
      </c>
      <c r="H186" s="32">
        <v>0.20128865901431026</v>
      </c>
      <c r="I186" s="32">
        <v>77</v>
      </c>
      <c r="J186" s="32">
        <v>84.891620794956978</v>
      </c>
    </row>
    <row r="187" spans="1:10" x14ac:dyDescent="0.25">
      <c r="A187" s="99" t="str">
        <f t="shared" si="37"/>
        <v>2009_4_f4_4</v>
      </c>
      <c r="B187" s="32" t="s">
        <v>51</v>
      </c>
      <c r="C187" s="32" t="s">
        <v>102</v>
      </c>
      <c r="D187" s="32">
        <v>0.43694061722434735</v>
      </c>
      <c r="E187" s="32">
        <v>1.9920897240687787</v>
      </c>
      <c r="F187" s="32">
        <v>2.2902291380398854</v>
      </c>
      <c r="G187" s="32">
        <v>0.47489508671593572</v>
      </c>
      <c r="H187" s="32">
        <v>6.3077951498495932E-2</v>
      </c>
      <c r="I187" s="32">
        <v>68</v>
      </c>
      <c r="J187" s="32">
        <v>-43.081982036076191</v>
      </c>
    </row>
    <row r="188" spans="1:10" x14ac:dyDescent="0.25">
      <c r="A188" s="99" t="str">
        <f t="shared" si="37"/>
        <v>2009_4_f4_5</v>
      </c>
      <c r="B188" s="32" t="s">
        <v>51</v>
      </c>
      <c r="C188" s="32" t="s">
        <v>443</v>
      </c>
      <c r="D188" s="32">
        <v>0</v>
      </c>
      <c r="E188" s="32">
        <v>3.0780437272855607E-2</v>
      </c>
      <c r="F188" s="32">
        <v>0.40361620401942849</v>
      </c>
      <c r="G188" s="32">
        <v>0.47376799366354955</v>
      </c>
      <c r="H188" s="32">
        <v>9.7186923011482962E-2</v>
      </c>
      <c r="I188" s="32">
        <v>70</v>
      </c>
      <c r="J188" s="32">
        <v>63.396868226107628</v>
      </c>
    </row>
    <row r="189" spans="1:10" x14ac:dyDescent="0.25">
      <c r="A189" s="99" t="str">
        <f t="shared" si="37"/>
        <v>2009_4_f9_1</v>
      </c>
      <c r="B189" s="32" t="s">
        <v>51</v>
      </c>
      <c r="C189" s="32" t="s">
        <v>4</v>
      </c>
      <c r="D189" s="32">
        <v>0</v>
      </c>
      <c r="E189" s="32">
        <v>0.21752988047808766</v>
      </c>
      <c r="F189" s="32">
        <v>0.44216178763208036</v>
      </c>
      <c r="G189" s="32">
        <v>0.15257231941798027</v>
      </c>
      <c r="H189" s="32">
        <v>9.7696171834401532E-3</v>
      </c>
      <c r="I189" s="32">
        <v>72</v>
      </c>
      <c r="J189" s="32">
        <v>-5.5251180040458516</v>
      </c>
    </row>
    <row r="190" spans="1:10" x14ac:dyDescent="0.25">
      <c r="A190" s="99" t="str">
        <f t="shared" si="37"/>
        <v>2009_4_f9_2</v>
      </c>
      <c r="B190" s="32" t="s">
        <v>51</v>
      </c>
      <c r="C190" s="32" t="s">
        <v>5</v>
      </c>
      <c r="D190" s="32">
        <v>0</v>
      </c>
      <c r="E190" s="32">
        <v>0.28827003389212619</v>
      </c>
      <c r="F190" s="32">
        <v>0.60364454272324297</v>
      </c>
      <c r="G190" s="32">
        <v>0.28165194434428187</v>
      </c>
      <c r="H190" s="32">
        <v>1.1420600984430949E-2</v>
      </c>
      <c r="I190" s="32">
        <v>72</v>
      </c>
      <c r="J190" s="32">
        <v>1.3690539011429974</v>
      </c>
    </row>
    <row r="191" spans="1:10" x14ac:dyDescent="0.25">
      <c r="A191" s="99" t="str">
        <f t="shared" si="37"/>
        <v>2009_4_f9_3</v>
      </c>
      <c r="B191" s="32" t="s">
        <v>51</v>
      </c>
      <c r="C191" s="32" t="s">
        <v>6</v>
      </c>
      <c r="D191" s="32">
        <v>0</v>
      </c>
      <c r="E191" s="32">
        <v>6.839869443615175E-2</v>
      </c>
      <c r="F191" s="32">
        <v>1.1274112966502767</v>
      </c>
      <c r="G191" s="32">
        <v>1.2399473377923087</v>
      </c>
      <c r="H191" s="32">
        <v>3.0495172551208222E-2</v>
      </c>
      <c r="I191" s="32">
        <v>76</v>
      </c>
      <c r="J191" s="32">
        <v>49.976188072548993</v>
      </c>
    </row>
    <row r="192" spans="1:10" x14ac:dyDescent="0.25">
      <c r="A192" s="99" t="str">
        <f t="shared" si="37"/>
        <v>2009_4_f9_4</v>
      </c>
      <c r="B192" s="32" t="s">
        <v>51</v>
      </c>
      <c r="C192" s="32" t="s">
        <v>7</v>
      </c>
      <c r="D192" s="32">
        <v>0.48113417759126531</v>
      </c>
      <c r="E192" s="32">
        <v>2.5992498235971326</v>
      </c>
      <c r="F192" s="32">
        <v>1.5637464255208529</v>
      </c>
      <c r="G192" s="32">
        <v>0.30584543395105285</v>
      </c>
      <c r="H192" s="32">
        <v>0</v>
      </c>
      <c r="I192" s="32">
        <v>70</v>
      </c>
      <c r="J192" s="32">
        <v>-65.771487305683934</v>
      </c>
    </row>
    <row r="193" spans="1:10" x14ac:dyDescent="0.25">
      <c r="A193" s="99" t="str">
        <f t="shared" si="37"/>
        <v>2009_4_f9_5</v>
      </c>
      <c r="B193" s="32" t="s">
        <v>51</v>
      </c>
      <c r="C193" s="32" t="s">
        <v>444</v>
      </c>
      <c r="D193" s="32">
        <v>3.0780437272855607E-2</v>
      </c>
      <c r="E193" s="32">
        <v>3.7542485621483698E-2</v>
      </c>
      <c r="F193" s="32">
        <v>0.32997746557188673</v>
      </c>
      <c r="G193" s="32">
        <v>0.42839570501100216</v>
      </c>
      <c r="H193" s="32">
        <v>9.7949618850778297E-2</v>
      </c>
      <c r="I193" s="32">
        <v>65</v>
      </c>
      <c r="J193" s="32">
        <v>56.799223263910918</v>
      </c>
    </row>
    <row r="194" spans="1:10" x14ac:dyDescent="0.25">
      <c r="A194" s="99" t="str">
        <f t="shared" si="37"/>
        <v>2009_4_InEI</v>
      </c>
      <c r="B194" s="32" t="s">
        <v>51</v>
      </c>
      <c r="C194" s="32" t="s">
        <v>107</v>
      </c>
      <c r="D194" s="32">
        <v>0</v>
      </c>
      <c r="E194" s="32">
        <v>9.4421581696878809E-3</v>
      </c>
      <c r="F194" s="32">
        <v>1.6940498402217067E-2</v>
      </c>
      <c r="G194" s="32">
        <v>5.973205818291776E-3</v>
      </c>
      <c r="H194" s="32">
        <v>2.2576945277267532E-4</v>
      </c>
      <c r="I194" s="32">
        <v>72</v>
      </c>
      <c r="J194" s="32">
        <v>-9.2610875366632825</v>
      </c>
    </row>
    <row r="195" spans="1:10" x14ac:dyDescent="0.25">
      <c r="A195" s="99" t="str">
        <f t="shared" ref="A195:A258" si="38">CONCATENATE(B195,"_",C195)</f>
        <v>2009_4_InIN</v>
      </c>
      <c r="B195" s="32" t="s">
        <v>51</v>
      </c>
      <c r="C195" s="32" t="s">
        <v>113</v>
      </c>
      <c r="D195" s="32">
        <v>4.2037527846663425E-2</v>
      </c>
      <c r="E195" s="32">
        <v>0.23791822581386859</v>
      </c>
      <c r="F195" s="32">
        <v>0.22208666068512328</v>
      </c>
      <c r="G195" s="32">
        <v>0.11560809652077006</v>
      </c>
      <c r="H195" s="32">
        <v>1.42676428202567E-3</v>
      </c>
      <c r="I195" s="32">
        <v>72.253294259306202</v>
      </c>
      <c r="J195" s="32">
        <v>-32.876615665397878</v>
      </c>
    </row>
    <row r="196" spans="1:10" x14ac:dyDescent="0.25">
      <c r="A196" s="99" t="str">
        <f t="shared" si="38"/>
        <v>2009_4_lagE</v>
      </c>
      <c r="B196" s="32" t="s">
        <v>51</v>
      </c>
      <c r="C196" s="32" t="s">
        <v>226</v>
      </c>
      <c r="D196" s="32">
        <v>2.7957159558982794E-4</v>
      </c>
      <c r="E196" s="32">
        <v>6.6073319022601947E-3</v>
      </c>
      <c r="F196" s="32">
        <v>1.4281617707525897E-2</v>
      </c>
      <c r="G196" s="32">
        <v>9.1598730983270121E-3</v>
      </c>
      <c r="H196" s="32">
        <v>9.6848998989222809E-4</v>
      </c>
      <c r="I196" s="32">
        <v>70</v>
      </c>
      <c r="J196" s="32">
        <v>12.558368263757044</v>
      </c>
    </row>
    <row r="197" spans="1:10" x14ac:dyDescent="0.25">
      <c r="A197" s="99" t="str">
        <f t="shared" si="38"/>
        <v>2009_4_lagI</v>
      </c>
      <c r="B197" s="32" t="s">
        <v>51</v>
      </c>
      <c r="C197" s="32" t="s">
        <v>227</v>
      </c>
      <c r="D197" s="32">
        <v>4.0641992722626891E-2</v>
      </c>
      <c r="E197" s="32">
        <v>0.18575325781427382</v>
      </c>
      <c r="F197" s="32">
        <v>0.25451657470733674</v>
      </c>
      <c r="G197" s="32">
        <v>0.16997534886400134</v>
      </c>
      <c r="H197" s="32">
        <v>1.0663697018597693E-2</v>
      </c>
      <c r="I197" s="32">
        <v>74.071969690628563</v>
      </c>
      <c r="J197" s="32">
        <v>-11.448023676445375</v>
      </c>
    </row>
    <row r="198" spans="1:10" x14ac:dyDescent="0.25">
      <c r="A198" s="99" t="str">
        <f t="shared" si="38"/>
        <v>2010_4_f4_1</v>
      </c>
      <c r="B198" s="32" t="s">
        <v>53</v>
      </c>
      <c r="C198" s="32" t="s">
        <v>43</v>
      </c>
      <c r="D198" s="32">
        <v>0</v>
      </c>
      <c r="E198" s="32">
        <v>4.4586869911657716E-2</v>
      </c>
      <c r="F198" s="32">
        <v>0.23128356140654768</v>
      </c>
      <c r="G198" s="32">
        <v>0.21091287025809802</v>
      </c>
      <c r="H198" s="32">
        <v>3.7242335007794912E-2</v>
      </c>
      <c r="I198" s="32">
        <v>55</v>
      </c>
      <c r="J198" s="32">
        <v>45.953986513288385</v>
      </c>
    </row>
    <row r="199" spans="1:10" x14ac:dyDescent="0.25">
      <c r="A199" s="99" t="str">
        <f t="shared" si="38"/>
        <v>2010_4_f4_2</v>
      </c>
      <c r="B199" s="32" t="s">
        <v>53</v>
      </c>
      <c r="C199" s="32" t="s">
        <v>44</v>
      </c>
      <c r="D199" s="32">
        <v>0</v>
      </c>
      <c r="E199" s="32">
        <v>3.7856474154338071E-2</v>
      </c>
      <c r="F199" s="32">
        <v>0.21415041484433131</v>
      </c>
      <c r="G199" s="32">
        <v>0.55322254098144819</v>
      </c>
      <c r="H199" s="32">
        <v>0.12099143569160148</v>
      </c>
      <c r="I199" s="32">
        <v>64</v>
      </c>
      <c r="J199" s="32">
        <v>81.767639477768</v>
      </c>
    </row>
    <row r="200" spans="1:10" x14ac:dyDescent="0.25">
      <c r="A200" s="99" t="str">
        <f t="shared" si="38"/>
        <v>2010_4_f4_3</v>
      </c>
      <c r="B200" s="32" t="s">
        <v>53</v>
      </c>
      <c r="C200" s="32" t="s">
        <v>100</v>
      </c>
      <c r="D200" s="32">
        <v>0</v>
      </c>
      <c r="E200" s="32">
        <v>0.11577845923249343</v>
      </c>
      <c r="F200" s="32">
        <v>0.22648688396429006</v>
      </c>
      <c r="G200" s="32">
        <v>1.2085956022054549</v>
      </c>
      <c r="H200" s="32">
        <v>0.68068903948659831</v>
      </c>
      <c r="I200" s="32">
        <v>77</v>
      </c>
      <c r="J200" s="32">
        <v>109.97715662050977</v>
      </c>
    </row>
    <row r="201" spans="1:10" x14ac:dyDescent="0.25">
      <c r="A201" s="99" t="str">
        <f t="shared" si="38"/>
        <v>2010_4_f4_4</v>
      </c>
      <c r="B201" s="32" t="s">
        <v>53</v>
      </c>
      <c r="C201" s="32" t="s">
        <v>102</v>
      </c>
      <c r="D201" s="32">
        <v>0.16645003156682883</v>
      </c>
      <c r="E201" s="32">
        <v>1.0614439038882906</v>
      </c>
      <c r="F201" s="32">
        <v>2.3841683069038506</v>
      </c>
      <c r="G201" s="32">
        <v>0.97259256508337366</v>
      </c>
      <c r="H201" s="32">
        <v>0.1940060162662012</v>
      </c>
      <c r="I201" s="32">
        <v>74</v>
      </c>
      <c r="J201" s="32">
        <v>-0.70604235476976607</v>
      </c>
    </row>
    <row r="202" spans="1:10" x14ac:dyDescent="0.25">
      <c r="A202" s="99" t="str">
        <f t="shared" si="38"/>
        <v>2010_4_f4_5</v>
      </c>
      <c r="B202" s="32" t="s">
        <v>53</v>
      </c>
      <c r="C202" s="32" t="s">
        <v>443</v>
      </c>
      <c r="D202" s="32">
        <v>0</v>
      </c>
      <c r="E202" s="32">
        <v>0</v>
      </c>
      <c r="F202" s="32">
        <v>0.18220316773633843</v>
      </c>
      <c r="G202" s="32">
        <v>0.49471778788759768</v>
      </c>
      <c r="H202" s="32">
        <v>0.17380134282580323</v>
      </c>
      <c r="I202" s="32">
        <v>65</v>
      </c>
      <c r="J202" s="32">
        <v>99.012389245486361</v>
      </c>
    </row>
    <row r="203" spans="1:10" x14ac:dyDescent="0.25">
      <c r="A203" s="99" t="str">
        <f t="shared" si="38"/>
        <v>2010_4_f9_1</v>
      </c>
      <c r="B203" s="32" t="s">
        <v>53</v>
      </c>
      <c r="C203" s="32" t="s">
        <v>4</v>
      </c>
      <c r="D203" s="32">
        <v>0</v>
      </c>
      <c r="E203" s="32">
        <v>4.084531439459553E-2</v>
      </c>
      <c r="F203" s="32">
        <v>0.30452104624978343</v>
      </c>
      <c r="G203" s="32">
        <v>0.22324614585137709</v>
      </c>
      <c r="H203" s="32">
        <v>0</v>
      </c>
      <c r="I203" s="32">
        <v>59</v>
      </c>
      <c r="J203" s="32">
        <v>32.078230670809724</v>
      </c>
    </row>
    <row r="204" spans="1:10" x14ac:dyDescent="0.25">
      <c r="A204" s="99" t="str">
        <f t="shared" si="38"/>
        <v>2010_4_f9_2</v>
      </c>
      <c r="B204" s="32" t="s">
        <v>53</v>
      </c>
      <c r="C204" s="32" t="s">
        <v>5</v>
      </c>
      <c r="D204" s="32">
        <v>0</v>
      </c>
      <c r="E204" s="32">
        <v>3.7608540121623055E-2</v>
      </c>
      <c r="F204" s="32">
        <v>0.41505999829438178</v>
      </c>
      <c r="G204" s="32">
        <v>0.44613960888784299</v>
      </c>
      <c r="H204" s="32">
        <v>3.3838528185729841E-2</v>
      </c>
      <c r="I204" s="32">
        <v>64</v>
      </c>
      <c r="J204" s="32">
        <v>51.059864110672123</v>
      </c>
    </row>
    <row r="205" spans="1:10" x14ac:dyDescent="0.25">
      <c r="A205" s="99" t="str">
        <f t="shared" si="38"/>
        <v>2010_4_f9_3</v>
      </c>
      <c r="B205" s="32" t="s">
        <v>53</v>
      </c>
      <c r="C205" s="32" t="s">
        <v>6</v>
      </c>
      <c r="D205" s="32">
        <v>0</v>
      </c>
      <c r="E205" s="32">
        <v>1.6418049470666829E-2</v>
      </c>
      <c r="F205" s="32">
        <v>0.61816823062898052</v>
      </c>
      <c r="G205" s="32">
        <v>1.3246570403752322</v>
      </c>
      <c r="H205" s="32">
        <v>0.22127604135405762</v>
      </c>
      <c r="I205" s="32">
        <v>74</v>
      </c>
      <c r="J205" s="32">
        <v>80.292388330098703</v>
      </c>
    </row>
    <row r="206" spans="1:10" x14ac:dyDescent="0.25">
      <c r="A206" s="99" t="str">
        <f t="shared" si="38"/>
        <v>2010_4_f9_4</v>
      </c>
      <c r="B206" s="32" t="s">
        <v>53</v>
      </c>
      <c r="C206" s="32" t="s">
        <v>7</v>
      </c>
      <c r="D206" s="32">
        <v>2.9134326141048023E-2</v>
      </c>
      <c r="E206" s="32">
        <v>1.6571471014223642</v>
      </c>
      <c r="F206" s="32">
        <v>2.2266498310246221</v>
      </c>
      <c r="G206" s="32">
        <v>0.83750510639878184</v>
      </c>
      <c r="H206" s="32">
        <v>0</v>
      </c>
      <c r="I206" s="32">
        <v>72</v>
      </c>
      <c r="J206" s="32">
        <v>-18.480631669468011</v>
      </c>
    </row>
    <row r="207" spans="1:10" x14ac:dyDescent="0.25">
      <c r="A207" s="99" t="str">
        <f t="shared" si="38"/>
        <v>2010_4_InEI</v>
      </c>
      <c r="B207" s="32" t="s">
        <v>53</v>
      </c>
      <c r="C207" s="32" t="s">
        <v>107</v>
      </c>
      <c r="D207" s="32">
        <v>0</v>
      </c>
      <c r="E207" s="32">
        <v>9.0362701857934526E-4</v>
      </c>
      <c r="F207" s="32">
        <v>1.0895045346578371E-2</v>
      </c>
      <c r="G207" s="32">
        <v>9.6059790208204727E-3</v>
      </c>
      <c r="H207" s="32">
        <v>3.0214047576160682E-4</v>
      </c>
      <c r="I207" s="32">
        <v>61.723885301337987</v>
      </c>
      <c r="J207" s="32">
        <v>42.874290282241709</v>
      </c>
    </row>
    <row r="208" spans="1:10" x14ac:dyDescent="0.25">
      <c r="A208" s="99" t="str">
        <f t="shared" si="38"/>
        <v>2010_4_InIN</v>
      </c>
      <c r="B208" s="32" t="s">
        <v>53</v>
      </c>
      <c r="C208" s="32" t="s">
        <v>113</v>
      </c>
      <c r="D208" s="32">
        <v>5.1617773269473132E-4</v>
      </c>
      <c r="E208" s="32">
        <v>0.1278233874919944</v>
      </c>
      <c r="F208" s="32">
        <v>0.24063825884621068</v>
      </c>
      <c r="G208" s="32">
        <v>0.17236156713310843</v>
      </c>
      <c r="H208" s="32">
        <v>1.0623561752106147E-2</v>
      </c>
      <c r="I208" s="32">
        <v>74.973756095233369</v>
      </c>
      <c r="J208" s="32">
        <v>11.731393806983501</v>
      </c>
    </row>
    <row r="209" spans="1:10" x14ac:dyDescent="0.25">
      <c r="A209" s="99" t="str">
        <f t="shared" si="38"/>
        <v>2010_4_lagE</v>
      </c>
      <c r="B209" s="32" t="s">
        <v>53</v>
      </c>
      <c r="C209" s="32" t="s">
        <v>226</v>
      </c>
      <c r="D209" s="32">
        <v>0</v>
      </c>
      <c r="E209" s="32">
        <v>1.2714626828837729E-3</v>
      </c>
      <c r="F209" s="32">
        <v>6.424945849282656E-3</v>
      </c>
      <c r="G209" s="32">
        <v>1.0514309468618983E-2</v>
      </c>
      <c r="H209" s="32">
        <v>2.5447777236149447E-3</v>
      </c>
      <c r="I209" s="32">
        <v>60.320286202072843</v>
      </c>
      <c r="J209" s="32">
        <v>69.053528873876971</v>
      </c>
    </row>
    <row r="210" spans="1:10" x14ac:dyDescent="0.25">
      <c r="A210" s="99" t="str">
        <f t="shared" si="38"/>
        <v>2010_4_lagI</v>
      </c>
      <c r="B210" s="32" t="s">
        <v>53</v>
      </c>
      <c r="C210" s="32" t="s">
        <v>227</v>
      </c>
      <c r="D210" s="32">
        <v>1.830168015283249E-2</v>
      </c>
      <c r="E210" s="32">
        <v>9.9209868928518255E-2</v>
      </c>
      <c r="F210" s="32">
        <v>0.20756246636830938</v>
      </c>
      <c r="G210" s="32">
        <v>0.17011127552780805</v>
      </c>
      <c r="H210" s="32">
        <v>5.8211033882376487E-2</v>
      </c>
      <c r="I210" s="32">
        <v>76.933704139181373</v>
      </c>
      <c r="J210" s="32">
        <v>27.235474340482789</v>
      </c>
    </row>
    <row r="211" spans="1:10" x14ac:dyDescent="0.25">
      <c r="A211" s="99" t="str">
        <f t="shared" si="38"/>
        <v>2011_4_f4_1</v>
      </c>
      <c r="B211" s="32" t="s">
        <v>55</v>
      </c>
      <c r="C211" s="32" t="s">
        <v>43</v>
      </c>
      <c r="D211" s="32">
        <v>0</v>
      </c>
      <c r="E211" s="32">
        <v>2.4805127316819678E-2</v>
      </c>
      <c r="F211" s="32">
        <v>0.35035510133379522</v>
      </c>
      <c r="G211" s="32">
        <v>0.84385934522778461</v>
      </c>
      <c r="H211" s="32">
        <v>0.11505283214966223</v>
      </c>
      <c r="I211" s="32">
        <v>115</v>
      </c>
      <c r="J211" s="32">
        <v>78.643398774280669</v>
      </c>
    </row>
    <row r="212" spans="1:10" x14ac:dyDescent="0.25">
      <c r="A212" s="99" t="str">
        <f t="shared" si="38"/>
        <v>2011_4_f4_2</v>
      </c>
      <c r="B212" s="32" t="s">
        <v>55</v>
      </c>
      <c r="C212" s="32" t="s">
        <v>44</v>
      </c>
      <c r="D212" s="32">
        <v>0</v>
      </c>
      <c r="E212" s="32">
        <v>3.947065128024238E-2</v>
      </c>
      <c r="F212" s="32">
        <v>0.30571584193115542</v>
      </c>
      <c r="G212" s="32">
        <v>1.2684181896819779</v>
      </c>
      <c r="H212" s="32">
        <v>0.22086622558033545</v>
      </c>
      <c r="I212" s="32">
        <v>125</v>
      </c>
      <c r="J212" s="32">
        <v>91.071489978133286</v>
      </c>
    </row>
    <row r="213" spans="1:10" x14ac:dyDescent="0.25">
      <c r="A213" s="99" t="str">
        <f t="shared" si="38"/>
        <v>2011_4_f4_3</v>
      </c>
      <c r="B213" s="32" t="s">
        <v>55</v>
      </c>
      <c r="C213" s="32" t="s">
        <v>100</v>
      </c>
      <c r="D213" s="32">
        <v>0</v>
      </c>
      <c r="E213" s="32">
        <v>7.2611147092911414E-3</v>
      </c>
      <c r="F213" s="32">
        <v>0.34026490367365686</v>
      </c>
      <c r="G213" s="32">
        <v>1.5431306577601558</v>
      </c>
      <c r="H213" s="32">
        <v>1.8007485939217331</v>
      </c>
      <c r="I213" s="32">
        <v>144</v>
      </c>
      <c r="J213" s="32">
        <v>139.17102986646864</v>
      </c>
    </row>
    <row r="214" spans="1:10" x14ac:dyDescent="0.25">
      <c r="A214" s="99" t="str">
        <f t="shared" si="38"/>
        <v>2011_4_f4_4</v>
      </c>
      <c r="B214" s="32" t="s">
        <v>55</v>
      </c>
      <c r="C214" s="32" t="s">
        <v>102</v>
      </c>
      <c r="D214" s="32">
        <v>0</v>
      </c>
      <c r="E214" s="32">
        <v>0.95952018420173057</v>
      </c>
      <c r="F214" s="32">
        <v>2.8570022653841871</v>
      </c>
      <c r="G214" s="32">
        <v>3.0300441935603666</v>
      </c>
      <c r="H214" s="32">
        <v>0.5387343558510046</v>
      </c>
      <c r="I214" s="32">
        <v>143</v>
      </c>
      <c r="J214" s="32">
        <v>42.625110628369143</v>
      </c>
    </row>
    <row r="215" spans="1:10" x14ac:dyDescent="0.25">
      <c r="A215" s="99" t="str">
        <f t="shared" si="38"/>
        <v>2011_4_f4_5</v>
      </c>
      <c r="B215" s="32" t="s">
        <v>55</v>
      </c>
      <c r="C215" s="32" t="s">
        <v>443</v>
      </c>
      <c r="D215" s="32">
        <v>0</v>
      </c>
      <c r="E215" s="32">
        <v>1.2787325986483316E-2</v>
      </c>
      <c r="F215" s="32">
        <v>0.22731985265228877</v>
      </c>
      <c r="G215" s="32">
        <v>0.88947532188631051</v>
      </c>
      <c r="H215" s="32">
        <v>0.58799711179052094</v>
      </c>
      <c r="I215" s="32">
        <v>128</v>
      </c>
      <c r="J215" s="32">
        <v>119.51016446413728</v>
      </c>
    </row>
    <row r="216" spans="1:10" x14ac:dyDescent="0.25">
      <c r="A216" s="99" t="str">
        <f t="shared" si="38"/>
        <v>2011_4_f9_1</v>
      </c>
      <c r="B216" s="32" t="s">
        <v>55</v>
      </c>
      <c r="C216" s="32" t="s">
        <v>4</v>
      </c>
      <c r="D216" s="32">
        <v>1.877706565044171E-2</v>
      </c>
      <c r="E216" s="32">
        <v>8.584791269703794E-2</v>
      </c>
      <c r="F216" s="32">
        <v>0.55167157457128002</v>
      </c>
      <c r="G216" s="32">
        <v>0.63377793175125585</v>
      </c>
      <c r="H216" s="32">
        <v>4.3824701195219126E-2</v>
      </c>
      <c r="I216" s="32">
        <v>117</v>
      </c>
      <c r="J216" s="32">
        <v>44.832870165961111</v>
      </c>
    </row>
    <row r="217" spans="1:10" x14ac:dyDescent="0.25">
      <c r="A217" s="99" t="str">
        <f t="shared" si="38"/>
        <v>2011_4_f9_2</v>
      </c>
      <c r="B217" s="32" t="s">
        <v>55</v>
      </c>
      <c r="C217" s="32" t="s">
        <v>5</v>
      </c>
      <c r="D217" s="32">
        <v>0</v>
      </c>
      <c r="E217" s="32">
        <v>0.11749616146763567</v>
      </c>
      <c r="F217" s="32">
        <v>0.61841467404385986</v>
      </c>
      <c r="G217" s="32">
        <v>0.9384032501147358</v>
      </c>
      <c r="H217" s="32">
        <v>0.15504364876438598</v>
      </c>
      <c r="I217" s="32">
        <v>124</v>
      </c>
      <c r="J217" s="32">
        <v>61.824670206050257</v>
      </c>
    </row>
    <row r="218" spans="1:10" x14ac:dyDescent="0.25">
      <c r="A218" s="99" t="str">
        <f t="shared" si="38"/>
        <v>2011_4_f9_3</v>
      </c>
      <c r="B218" s="32" t="s">
        <v>55</v>
      </c>
      <c r="C218" s="32" t="s">
        <v>6</v>
      </c>
      <c r="D218" s="32">
        <v>0</v>
      </c>
      <c r="E218" s="32">
        <v>1.4942728022025434E-2</v>
      </c>
      <c r="F218" s="32">
        <v>0.62518071181294033</v>
      </c>
      <c r="G218" s="32">
        <v>2.118323311000232</v>
      </c>
      <c r="H218" s="32">
        <v>0.87925513433443836</v>
      </c>
      <c r="I218" s="32">
        <v>142</v>
      </c>
      <c r="J218" s="32">
        <v>106.16292850690795</v>
      </c>
    </row>
    <row r="219" spans="1:10" x14ac:dyDescent="0.25">
      <c r="A219" s="99" t="str">
        <f t="shared" si="38"/>
        <v>2011_4_f9_4</v>
      </c>
      <c r="B219" s="32" t="s">
        <v>55</v>
      </c>
      <c r="C219" s="32" t="s">
        <v>7</v>
      </c>
      <c r="D219" s="32">
        <v>2.3916515022096779E-2</v>
      </c>
      <c r="E219" s="32">
        <v>1.9276005496341964</v>
      </c>
      <c r="F219" s="32">
        <v>3.7993278122330754</v>
      </c>
      <c r="G219" s="32">
        <v>1.4303672893378396</v>
      </c>
      <c r="H219" s="32">
        <v>7.4070635421695702E-2</v>
      </c>
      <c r="I219" s="32">
        <v>140</v>
      </c>
      <c r="J219" s="32">
        <v>-5.4708414592322985</v>
      </c>
    </row>
    <row r="220" spans="1:10" x14ac:dyDescent="0.25">
      <c r="A220" s="99" t="str">
        <f t="shared" si="38"/>
        <v>2011_4_InEI</v>
      </c>
      <c r="B220" s="32" t="s">
        <v>55</v>
      </c>
      <c r="C220" s="32" t="s">
        <v>107</v>
      </c>
      <c r="D220" s="32">
        <v>4.2706254426630409E-4</v>
      </c>
      <c r="E220" s="32">
        <v>2.9771922817583038E-3</v>
      </c>
      <c r="F220" s="32">
        <v>2.0660796669429781E-2</v>
      </c>
      <c r="G220" s="32">
        <v>2.4949813746814022E-2</v>
      </c>
      <c r="H220" s="32">
        <v>2.588562972017679E-3</v>
      </c>
      <c r="I220" s="32">
        <v>121.36839702464584</v>
      </c>
      <c r="J220" s="32">
        <v>50.957122870527982</v>
      </c>
    </row>
    <row r="221" spans="1:10" x14ac:dyDescent="0.25">
      <c r="A221" s="99" t="str">
        <f t="shared" si="38"/>
        <v>2011_4_InIN</v>
      </c>
      <c r="B221" s="32" t="s">
        <v>55</v>
      </c>
      <c r="C221" s="32" t="s">
        <v>113</v>
      </c>
      <c r="D221" s="32">
        <v>5.5108409462483767E-4</v>
      </c>
      <c r="E221" s="32">
        <v>0.14547792961624584</v>
      </c>
      <c r="F221" s="32">
        <v>0.37035655444778948</v>
      </c>
      <c r="G221" s="32">
        <v>0.25874853737601194</v>
      </c>
      <c r="H221" s="32">
        <v>6.0580876666305204E-2</v>
      </c>
      <c r="I221" s="32">
        <v>140.77272882089599</v>
      </c>
      <c r="J221" s="32">
        <v>27.919828873788731</v>
      </c>
    </row>
    <row r="222" spans="1:10" x14ac:dyDescent="0.25">
      <c r="A222" s="99" t="str">
        <f t="shared" si="38"/>
        <v>2011_4_lagE</v>
      </c>
      <c r="B222" s="32" t="s">
        <v>55</v>
      </c>
      <c r="C222" s="32" t="s">
        <v>226</v>
      </c>
      <c r="D222" s="32">
        <v>0</v>
      </c>
      <c r="E222" s="32">
        <v>1.2256576542802214E-3</v>
      </c>
      <c r="F222" s="32">
        <v>1.288263216275414E-2</v>
      </c>
      <c r="G222" s="32">
        <v>3.3893116576984829E-2</v>
      </c>
      <c r="H222" s="32">
        <v>4.3799809239293821E-3</v>
      </c>
      <c r="I222" s="32">
        <v>121.02616556297833</v>
      </c>
      <c r="J222" s="32">
        <v>79.088055684940215</v>
      </c>
    </row>
    <row r="223" spans="1:10" x14ac:dyDescent="0.25">
      <c r="A223" s="99" t="str">
        <f t="shared" si="38"/>
        <v>2011_4_lagI</v>
      </c>
      <c r="B223" s="32" t="s">
        <v>55</v>
      </c>
      <c r="C223" s="32" t="s">
        <v>227</v>
      </c>
      <c r="D223" s="32">
        <v>0</v>
      </c>
      <c r="E223" s="32">
        <v>5.9329104403258379E-2</v>
      </c>
      <c r="F223" s="32">
        <v>0.23230999426038879</v>
      </c>
      <c r="G223" s="32">
        <v>0.3644123540901123</v>
      </c>
      <c r="H223" s="32">
        <v>0.18788082802467981</v>
      </c>
      <c r="I223" s="32">
        <v>144.37879193032029</v>
      </c>
      <c r="J223" s="32">
        <v>80.67530076088633</v>
      </c>
    </row>
    <row r="224" spans="1:10" x14ac:dyDescent="0.25">
      <c r="A224" s="99" t="str">
        <f t="shared" si="38"/>
        <v>2012_4_f4_1</v>
      </c>
      <c r="B224" s="32" t="s">
        <v>57</v>
      </c>
      <c r="C224" s="32" t="s">
        <v>43</v>
      </c>
      <c r="D224" s="32">
        <v>2.944742768058202E-2</v>
      </c>
      <c r="E224" s="32">
        <v>0.14484670015589815</v>
      </c>
      <c r="F224" s="32">
        <v>0.56123332755932775</v>
      </c>
      <c r="G224" s="32">
        <v>0.94560886887233697</v>
      </c>
      <c r="H224" s="32">
        <v>0.12288238350944049</v>
      </c>
      <c r="I224" s="32">
        <v>145</v>
      </c>
      <c r="J224" s="32">
        <v>54.746221650375439</v>
      </c>
    </row>
    <row r="225" spans="1:10" x14ac:dyDescent="0.25">
      <c r="A225" s="99" t="str">
        <f t="shared" si="38"/>
        <v>2012_4_f4_2</v>
      </c>
      <c r="B225" s="32" t="s">
        <v>57</v>
      </c>
      <c r="C225" s="32" t="s">
        <v>44</v>
      </c>
      <c r="D225" s="32">
        <v>2.6710610881834559E-2</v>
      </c>
      <c r="E225" s="32">
        <v>0.15909137771672371</v>
      </c>
      <c r="F225" s="32">
        <v>0.52764438666427704</v>
      </c>
      <c r="G225" s="32">
        <v>1.244140991593651</v>
      </c>
      <c r="H225" s="32">
        <v>0.32779258007351042</v>
      </c>
      <c r="I225" s="32">
        <v>154</v>
      </c>
      <c r="J225" s="32">
        <v>73.826391735288993</v>
      </c>
    </row>
    <row r="226" spans="1:10" x14ac:dyDescent="0.25">
      <c r="A226" s="99" t="str">
        <f t="shared" si="38"/>
        <v>2012_4_f4_3</v>
      </c>
      <c r="B226" s="32" t="s">
        <v>57</v>
      </c>
      <c r="C226" s="32" t="s">
        <v>100</v>
      </c>
      <c r="D226" s="32">
        <v>0</v>
      </c>
      <c r="E226" s="32">
        <v>0.11319288452588841</v>
      </c>
      <c r="F226" s="32">
        <v>0.47380952762308198</v>
      </c>
      <c r="G226" s="32">
        <v>2.1086640489413528</v>
      </c>
      <c r="H226" s="32">
        <v>1.2998508913362763</v>
      </c>
      <c r="I226" s="32">
        <v>172</v>
      </c>
      <c r="J226" s="32">
        <v>115.00820899444292</v>
      </c>
    </row>
    <row r="227" spans="1:10" x14ac:dyDescent="0.25">
      <c r="A227" s="99" t="str">
        <f t="shared" si="38"/>
        <v>2012_4_f4_4</v>
      </c>
      <c r="B227" s="32" t="s">
        <v>57</v>
      </c>
      <c r="C227" s="32" t="s">
        <v>102</v>
      </c>
      <c r="D227" s="32">
        <v>5.884428269023656E-2</v>
      </c>
      <c r="E227" s="32">
        <v>2.1466000668474035</v>
      </c>
      <c r="F227" s="32">
        <v>3.3856538047313109</v>
      </c>
      <c r="G227" s="32">
        <v>0.99038140156720023</v>
      </c>
      <c r="H227" s="32">
        <v>0.18550154120399598</v>
      </c>
      <c r="I227" s="32">
        <v>153</v>
      </c>
      <c r="J227" s="32">
        <v>-13.342791051206154</v>
      </c>
    </row>
    <row r="228" spans="1:10" x14ac:dyDescent="0.25">
      <c r="A228" s="99" t="str">
        <f t="shared" si="38"/>
        <v>2012_4_f4_5</v>
      </c>
      <c r="B228" s="32" t="s">
        <v>57</v>
      </c>
      <c r="C228" s="32" t="s">
        <v>443</v>
      </c>
      <c r="D228" s="32">
        <v>2.2994468176201599E-2</v>
      </c>
      <c r="E228" s="32">
        <v>0</v>
      </c>
      <c r="F228" s="32">
        <v>0.59167018351226919</v>
      </c>
      <c r="G228" s="32">
        <v>0.95109082160875724</v>
      </c>
      <c r="H228" s="32">
        <v>0.54428163864948176</v>
      </c>
      <c r="I228" s="32">
        <v>153</v>
      </c>
      <c r="J228" s="32">
        <v>94.484838738972314</v>
      </c>
    </row>
    <row r="229" spans="1:10" x14ac:dyDescent="0.25">
      <c r="A229" s="99" t="str">
        <f t="shared" si="38"/>
        <v>2012_4_f9_1</v>
      </c>
      <c r="B229" s="32" t="s">
        <v>57</v>
      </c>
      <c r="C229" s="32" t="s">
        <v>4</v>
      </c>
      <c r="D229" s="32">
        <v>0</v>
      </c>
      <c r="E229" s="32">
        <v>0.1287718690455569</v>
      </c>
      <c r="F229" s="32">
        <v>0.93137017148796108</v>
      </c>
      <c r="G229" s="32">
        <v>0.70362030140308329</v>
      </c>
      <c r="H229" s="32">
        <v>3.2496102546336392E-2</v>
      </c>
      <c r="I229" s="32">
        <v>146</v>
      </c>
      <c r="J229" s="32">
        <v>35.620744855252752</v>
      </c>
    </row>
    <row r="230" spans="1:10" x14ac:dyDescent="0.25">
      <c r="A230" s="99" t="str">
        <f t="shared" si="38"/>
        <v>2012_4_f9_2</v>
      </c>
      <c r="B230" s="32" t="s">
        <v>57</v>
      </c>
      <c r="C230" s="32" t="s">
        <v>5</v>
      </c>
      <c r="D230" s="32">
        <v>0</v>
      </c>
      <c r="E230" s="32">
        <v>0.34986917154241226</v>
      </c>
      <c r="F230" s="32">
        <v>0.83754291482663434</v>
      </c>
      <c r="G230" s="32">
        <v>0.89360879250558822</v>
      </c>
      <c r="H230" s="32">
        <v>0.21233256698374475</v>
      </c>
      <c r="I230" s="32">
        <v>154</v>
      </c>
      <c r="J230" s="32">
        <v>42.226581196174976</v>
      </c>
    </row>
    <row r="231" spans="1:10" x14ac:dyDescent="0.25">
      <c r="A231" s="99" t="str">
        <f t="shared" si="38"/>
        <v>2012_4_f9_3</v>
      </c>
      <c r="B231" s="32" t="s">
        <v>57</v>
      </c>
      <c r="C231" s="32" t="s">
        <v>6</v>
      </c>
      <c r="D231" s="32">
        <v>0</v>
      </c>
      <c r="E231" s="32">
        <v>8.5782759611642612E-2</v>
      </c>
      <c r="F231" s="32">
        <v>1.2652884340273614</v>
      </c>
      <c r="G231" s="32">
        <v>2.1637497400050938</v>
      </c>
      <c r="H231" s="32">
        <v>0.39689913392661974</v>
      </c>
      <c r="I231" s="32">
        <v>170</v>
      </c>
      <c r="J231" s="32">
        <v>73.414385452948153</v>
      </c>
    </row>
    <row r="232" spans="1:10" x14ac:dyDescent="0.25">
      <c r="A232" s="99" t="str">
        <f t="shared" si="38"/>
        <v>2012_4_f9_4</v>
      </c>
      <c r="B232" s="32" t="s">
        <v>57</v>
      </c>
      <c r="C232" s="32" t="s">
        <v>7</v>
      </c>
      <c r="D232" s="32">
        <v>8.9519812827273726E-2</v>
      </c>
      <c r="E232" s="32">
        <v>3.2308092249415079</v>
      </c>
      <c r="F232" s="32">
        <v>2.6505366360901705</v>
      </c>
      <c r="G232" s="32">
        <v>0.57046830319010677</v>
      </c>
      <c r="H232" s="32">
        <v>9.9695472945370817E-2</v>
      </c>
      <c r="I232" s="32">
        <v>153</v>
      </c>
      <c r="J232" s="32">
        <v>-39.752716373173456</v>
      </c>
    </row>
    <row r="233" spans="1:10" x14ac:dyDescent="0.25">
      <c r="A233" s="99" t="str">
        <f t="shared" si="38"/>
        <v>2012_4_InEI</v>
      </c>
      <c r="B233" s="32" t="s">
        <v>57</v>
      </c>
      <c r="C233" s="32" t="s">
        <v>107</v>
      </c>
      <c r="D233" s="32">
        <v>0</v>
      </c>
      <c r="E233" s="32">
        <v>1.0589553895108133E-2</v>
      </c>
      <c r="F233" s="32">
        <v>3.176470669658097E-2</v>
      </c>
      <c r="G233" s="32">
        <v>2.6603064914962504E-2</v>
      </c>
      <c r="H233" s="32">
        <v>4.2528385795527288E-3</v>
      </c>
      <c r="I233" s="32">
        <v>151.53099150021609</v>
      </c>
      <c r="J233" s="32">
        <v>33.49150829670139</v>
      </c>
    </row>
    <row r="234" spans="1:10" x14ac:dyDescent="0.25">
      <c r="A234" s="99" t="str">
        <f t="shared" si="38"/>
        <v>2012_4_InIN</v>
      </c>
      <c r="B234" s="32" t="s">
        <v>57</v>
      </c>
      <c r="C234" s="32" t="s">
        <v>113</v>
      </c>
      <c r="D234" s="32">
        <v>1.6356010796405353E-3</v>
      </c>
      <c r="E234" s="32">
        <v>0.25613489738569384</v>
      </c>
      <c r="F234" s="32">
        <v>0.28150078265109785</v>
      </c>
      <c r="G234" s="32">
        <v>0.18487612339592971</v>
      </c>
      <c r="H234" s="32">
        <v>1.9296533444080999E-2</v>
      </c>
      <c r="I234" s="32">
        <v>164.61284942740812</v>
      </c>
      <c r="J234" s="32">
        <v>-4.8338425301665007</v>
      </c>
    </row>
    <row r="235" spans="1:10" x14ac:dyDescent="0.25">
      <c r="A235" s="99" t="str">
        <f t="shared" si="38"/>
        <v>2012_4_lagE</v>
      </c>
      <c r="B235" s="32" t="s">
        <v>57</v>
      </c>
      <c r="C235" s="32" t="s">
        <v>226</v>
      </c>
      <c r="D235" s="32">
        <v>1.1241468902654307E-3</v>
      </c>
      <c r="E235" s="32">
        <v>7.106000594549888E-3</v>
      </c>
      <c r="F235" s="32">
        <v>2.0852730854186954E-2</v>
      </c>
      <c r="G235" s="32">
        <v>3.7258872675179917E-2</v>
      </c>
      <c r="H235" s="32">
        <v>7.2874183378369645E-3</v>
      </c>
      <c r="I235" s="32">
        <v>151.56416548664808</v>
      </c>
      <c r="J235" s="32">
        <v>57.693731098174027</v>
      </c>
    </row>
    <row r="236" spans="1:10" x14ac:dyDescent="0.25">
      <c r="A236" s="99" t="str">
        <f t="shared" si="38"/>
        <v>2012_4_lagI</v>
      </c>
      <c r="B236" s="32" t="s">
        <v>57</v>
      </c>
      <c r="C236" s="32" t="s">
        <v>227</v>
      </c>
      <c r="D236" s="32">
        <v>1.9291932619448469E-3</v>
      </c>
      <c r="E236" s="32">
        <v>0.18462169293082964</v>
      </c>
      <c r="F236" s="32">
        <v>0.28076879422679141</v>
      </c>
      <c r="G236" s="32">
        <v>0.20364705800779767</v>
      </c>
      <c r="H236" s="32">
        <v>9.6476918065556694E-2</v>
      </c>
      <c r="I236" s="32">
        <v>164.93957245938896</v>
      </c>
      <c r="J236" s="32">
        <v>27.118709357148962</v>
      </c>
    </row>
    <row r="237" spans="1:10" x14ac:dyDescent="0.25">
      <c r="A237" s="99" t="str">
        <f t="shared" si="38"/>
        <v>2013_4_f4_1</v>
      </c>
      <c r="B237" s="32" t="s">
        <v>59</v>
      </c>
      <c r="C237" s="32" t="s">
        <v>43</v>
      </c>
      <c r="D237" s="32">
        <v>0</v>
      </c>
      <c r="E237" s="32">
        <v>0.13812575783821238</v>
      </c>
      <c r="F237" s="32">
        <v>0.518309371210809</v>
      </c>
      <c r="G237" s="32">
        <v>0.56376234193660146</v>
      </c>
      <c r="H237" s="32">
        <v>2.8858479126970378E-2</v>
      </c>
      <c r="I237" s="32">
        <v>96</v>
      </c>
      <c r="J237" s="32">
        <v>38.697509291618132</v>
      </c>
    </row>
    <row r="238" spans="1:10" x14ac:dyDescent="0.25">
      <c r="A238" s="99" t="str">
        <f t="shared" si="38"/>
        <v>2013_4_f4_2</v>
      </c>
      <c r="B238" s="32" t="s">
        <v>59</v>
      </c>
      <c r="C238" s="32" t="s">
        <v>44</v>
      </c>
      <c r="D238" s="32">
        <v>2.0788486869176382E-2</v>
      </c>
      <c r="E238" s="32">
        <v>0.10362038069467808</v>
      </c>
      <c r="F238" s="32">
        <v>0.53868621109648118</v>
      </c>
      <c r="G238" s="32">
        <v>0.73550021859586301</v>
      </c>
      <c r="H238" s="32">
        <v>6.5288364598312762E-2</v>
      </c>
      <c r="I238" s="32">
        <v>99</v>
      </c>
      <c r="J238" s="32">
        <v>49.244322629177802</v>
      </c>
    </row>
    <row r="239" spans="1:10" x14ac:dyDescent="0.25">
      <c r="A239" s="99" t="str">
        <f t="shared" si="38"/>
        <v>2013_4_f4_3</v>
      </c>
      <c r="B239" s="32" t="s">
        <v>59</v>
      </c>
      <c r="C239" s="32" t="s">
        <v>100</v>
      </c>
      <c r="D239" s="32">
        <v>3.5190385280523618E-3</v>
      </c>
      <c r="E239" s="32">
        <v>4.2959530199850479E-2</v>
      </c>
      <c r="F239" s="32">
        <v>0.70244385485239491</v>
      </c>
      <c r="G239" s="32">
        <v>1.4909822273515447</v>
      </c>
      <c r="H239" s="32">
        <v>0.50554631126066918</v>
      </c>
      <c r="I239" s="32">
        <v>112</v>
      </c>
      <c r="J239" s="32">
        <v>89.314188320402707</v>
      </c>
    </row>
    <row r="240" spans="1:10" x14ac:dyDescent="0.25">
      <c r="A240" s="99" t="str">
        <f t="shared" si="38"/>
        <v>2013_4_f4_4</v>
      </c>
      <c r="B240" s="32" t="s">
        <v>59</v>
      </c>
      <c r="C240" s="32" t="s">
        <v>102</v>
      </c>
      <c r="D240" s="32">
        <v>0.17170498013146657</v>
      </c>
      <c r="E240" s="32">
        <v>2.5396999294388531</v>
      </c>
      <c r="F240" s="32">
        <v>1.6004939280276302</v>
      </c>
      <c r="G240" s="32">
        <v>0.61417907676310024</v>
      </c>
      <c r="H240" s="32">
        <v>0.16645003156682883</v>
      </c>
      <c r="I240" s="32">
        <v>105</v>
      </c>
      <c r="J240" s="32">
        <v>-38.017086412910707</v>
      </c>
    </row>
    <row r="241" spans="1:10" x14ac:dyDescent="0.25">
      <c r="A241" s="99" t="str">
        <f t="shared" si="38"/>
        <v>2013_4_f4_5</v>
      </c>
      <c r="B241" s="32" t="s">
        <v>59</v>
      </c>
      <c r="C241" s="32" t="s">
        <v>443</v>
      </c>
      <c r="D241" s="32">
        <v>4.6086301778696217E-3</v>
      </c>
      <c r="E241" s="32">
        <v>8.9900743610555292E-2</v>
      </c>
      <c r="F241" s="32">
        <v>0.44068095302435661</v>
      </c>
      <c r="G241" s="32">
        <v>0.5351536299345111</v>
      </c>
      <c r="H241" s="32">
        <v>0.24812441011544989</v>
      </c>
      <c r="I241" s="32">
        <v>97</v>
      </c>
      <c r="J241" s="32">
        <v>70.709655963719499</v>
      </c>
    </row>
    <row r="242" spans="1:10" x14ac:dyDescent="0.25">
      <c r="A242" s="99" t="str">
        <f t="shared" si="38"/>
        <v>2013_4_f9_1</v>
      </c>
      <c r="B242" s="32" t="s">
        <v>59</v>
      </c>
      <c r="C242" s="32" t="s">
        <v>4</v>
      </c>
      <c r="D242" s="32">
        <v>3.4851896760782958E-2</v>
      </c>
      <c r="E242" s="32">
        <v>0.15167157457128011</v>
      </c>
      <c r="F242" s="32">
        <v>0.60159362549800799</v>
      </c>
      <c r="G242" s="32">
        <v>0.41396154512385241</v>
      </c>
      <c r="H242" s="32">
        <v>3.3396847393036548E-2</v>
      </c>
      <c r="I242" s="32">
        <v>94</v>
      </c>
      <c r="J242" s="32">
        <v>20.994335707475742</v>
      </c>
    </row>
    <row r="243" spans="1:10" x14ac:dyDescent="0.25">
      <c r="A243" s="99" t="str">
        <f t="shared" si="38"/>
        <v>2013_4_f9_2</v>
      </c>
      <c r="B243" s="32" t="s">
        <v>59</v>
      </c>
      <c r="C243" s="32" t="s">
        <v>5</v>
      </c>
      <c r="D243" s="32">
        <v>0</v>
      </c>
      <c r="E243" s="32">
        <v>0.34337482397002511</v>
      </c>
      <c r="F243" s="32">
        <v>0.64929366654388254</v>
      </c>
      <c r="G243" s="32">
        <v>0.46046838451073863</v>
      </c>
      <c r="H243" s="32">
        <v>3.5457917697116634E-2</v>
      </c>
      <c r="I243" s="32">
        <v>99</v>
      </c>
      <c r="J243" s="32">
        <v>12.629991509723634</v>
      </c>
    </row>
    <row r="244" spans="1:10" x14ac:dyDescent="0.25">
      <c r="A244" s="99" t="str">
        <f t="shared" si="38"/>
        <v>2013_4_f9_3</v>
      </c>
      <c r="B244" s="32" t="s">
        <v>59</v>
      </c>
      <c r="C244" s="32" t="s">
        <v>6</v>
      </c>
      <c r="D244" s="32">
        <v>0</v>
      </c>
      <c r="E244" s="32">
        <v>0.12027633213259357</v>
      </c>
      <c r="F244" s="32">
        <v>1.2938611465710832</v>
      </c>
      <c r="G244" s="32">
        <v>1.1920400559296929</v>
      </c>
      <c r="H244" s="32">
        <v>0.13145143382336352</v>
      </c>
      <c r="I244" s="32">
        <v>112</v>
      </c>
      <c r="J244" s="32">
        <v>48.752647156426384</v>
      </c>
    </row>
    <row r="245" spans="1:10" x14ac:dyDescent="0.25">
      <c r="A245" s="99" t="str">
        <f t="shared" si="38"/>
        <v>2013_4_f9_4</v>
      </c>
      <c r="B245" s="32" t="s">
        <v>59</v>
      </c>
      <c r="C245" s="32" t="s">
        <v>7</v>
      </c>
      <c r="D245" s="32">
        <v>0.24081776655401643</v>
      </c>
      <c r="E245" s="32">
        <v>3.1147547071712411</v>
      </c>
      <c r="F245" s="32">
        <v>1.1997994577932924</v>
      </c>
      <c r="G245" s="32">
        <v>0.16645003156682883</v>
      </c>
      <c r="H245" s="32">
        <v>0</v>
      </c>
      <c r="I245" s="32">
        <v>96</v>
      </c>
      <c r="J245" s="32">
        <v>-72.640184986373797</v>
      </c>
    </row>
    <row r="246" spans="1:10" x14ac:dyDescent="0.25">
      <c r="A246" s="99" t="str">
        <f t="shared" si="38"/>
        <v>2013_4_InEI</v>
      </c>
      <c r="B246" s="32" t="s">
        <v>59</v>
      </c>
      <c r="C246" s="32" t="s">
        <v>107</v>
      </c>
      <c r="D246" s="32">
        <v>9.3181788319864978E-4</v>
      </c>
      <c r="E246" s="32">
        <v>9.2459704698444629E-3</v>
      </c>
      <c r="F246" s="32">
        <v>2.1415770309675519E-2</v>
      </c>
      <c r="G246" s="32">
        <v>1.5799718576168752E-2</v>
      </c>
      <c r="H246" s="32">
        <v>1.9934793471529282E-3</v>
      </c>
      <c r="I246" s="32">
        <v>97.379378870715797</v>
      </c>
      <c r="J246" s="32">
        <v>17.569631281851603</v>
      </c>
    </row>
    <row r="247" spans="1:10" x14ac:dyDescent="0.25">
      <c r="A247" s="99" t="str">
        <f t="shared" si="38"/>
        <v>2013_4_InIN</v>
      </c>
      <c r="B247" s="32" t="s">
        <v>59</v>
      </c>
      <c r="C247" s="32" t="s">
        <v>113</v>
      </c>
      <c r="D247" s="32">
        <v>1.1434067545480748E-2</v>
      </c>
      <c r="E247" s="32">
        <v>0.27040609799055165</v>
      </c>
      <c r="F247" s="32">
        <v>0.16145210007769212</v>
      </c>
      <c r="G247" s="32">
        <v>9.7981162300282462E-2</v>
      </c>
      <c r="H247" s="32">
        <v>1.1977855584570414E-2</v>
      </c>
      <c r="I247" s="32">
        <v>107.80989229950343</v>
      </c>
      <c r="J247" s="32">
        <v>-30.96917525949678</v>
      </c>
    </row>
    <row r="248" spans="1:10" x14ac:dyDescent="0.25">
      <c r="A248" s="99" t="str">
        <f t="shared" si="38"/>
        <v>2013_4_lagE</v>
      </c>
      <c r="B248" s="32" t="s">
        <v>59</v>
      </c>
      <c r="C248" s="32" t="s">
        <v>226</v>
      </c>
      <c r="D248" s="32">
        <v>2.0512396171808907E-4</v>
      </c>
      <c r="E248" s="32">
        <v>5.162454510573582E-3</v>
      </c>
      <c r="F248" s="32">
        <v>1.9360941426366164E-2</v>
      </c>
      <c r="G248" s="32">
        <v>2.2780626586721579E-2</v>
      </c>
      <c r="H248" s="32">
        <v>9.596131556678058E-4</v>
      </c>
      <c r="I248" s="32">
        <v>99.229091563437109</v>
      </c>
      <c r="J248" s="32">
        <v>39.462842882096432</v>
      </c>
    </row>
    <row r="249" spans="1:10" x14ac:dyDescent="0.25">
      <c r="A249" s="99" t="str">
        <f t="shared" si="38"/>
        <v>2013_4_lagI</v>
      </c>
      <c r="B249" s="32" t="s">
        <v>59</v>
      </c>
      <c r="C249" s="32" t="s">
        <v>227</v>
      </c>
      <c r="D249" s="32">
        <v>8.4686047464583337E-3</v>
      </c>
      <c r="E249" s="32">
        <v>0.21812373487241227</v>
      </c>
      <c r="F249" s="32">
        <v>0.1456599003879365</v>
      </c>
      <c r="G249" s="32">
        <v>0.14905598275743998</v>
      </c>
      <c r="H249" s="32">
        <v>5.8247579098491223E-2</v>
      </c>
      <c r="I249" s="32">
        <v>109.09040000216362</v>
      </c>
      <c r="J249" s="32">
        <v>5.2609595989023976</v>
      </c>
    </row>
    <row r="250" spans="1:10" x14ac:dyDescent="0.25">
      <c r="A250" s="99" t="str">
        <f t="shared" si="38"/>
        <v>2014_4_f4_1</v>
      </c>
      <c r="B250" s="32" t="s">
        <v>71</v>
      </c>
      <c r="C250" s="32" t="s">
        <v>43</v>
      </c>
      <c r="D250" s="32">
        <v>4.9644898666204751E-2</v>
      </c>
      <c r="E250" s="32">
        <v>0.3596397020613199</v>
      </c>
      <c r="F250" s="32">
        <v>0.50278884462151396</v>
      </c>
      <c r="G250" s="32">
        <v>0.40429586003810836</v>
      </c>
      <c r="H250" s="32">
        <v>2.7819158150008662E-2</v>
      </c>
      <c r="I250" s="32">
        <v>109</v>
      </c>
      <c r="J250" s="32">
        <v>7.4742268041233517E-2</v>
      </c>
    </row>
    <row r="251" spans="1:10" x14ac:dyDescent="0.25">
      <c r="A251" s="99" t="str">
        <f t="shared" si="38"/>
        <v>2014_4_f4_2</v>
      </c>
      <c r="B251" s="32" t="s">
        <v>71</v>
      </c>
      <c r="C251" s="32" t="s">
        <v>44</v>
      </c>
      <c r="D251" s="32">
        <v>3.2831156575329222E-2</v>
      </c>
      <c r="E251" s="32">
        <v>0.59903085986908511</v>
      </c>
      <c r="F251" s="32">
        <v>0.49208271583323993</v>
      </c>
      <c r="G251" s="32">
        <v>0.53941697095709451</v>
      </c>
      <c r="H251" s="32">
        <v>2.1811121685795194E-2</v>
      </c>
      <c r="I251" s="32">
        <v>113</v>
      </c>
      <c r="J251" s="32">
        <v>-4.8454352861350349</v>
      </c>
    </row>
    <row r="252" spans="1:10" x14ac:dyDescent="0.25">
      <c r="A252" s="99" t="str">
        <f t="shared" si="38"/>
        <v>2014_4_f4_3</v>
      </c>
      <c r="B252" s="32" t="s">
        <v>71</v>
      </c>
      <c r="C252" s="32" t="s">
        <v>100</v>
      </c>
      <c r="D252" s="32">
        <v>5.9972346745681094E-3</v>
      </c>
      <c r="E252" s="32">
        <v>0.14066340141378103</v>
      </c>
      <c r="F252" s="32">
        <v>0.87863451821149463</v>
      </c>
      <c r="G252" s="32">
        <v>1.8217037524102351</v>
      </c>
      <c r="H252" s="32">
        <v>0.43730113795760178</v>
      </c>
      <c r="I252" s="32">
        <v>130</v>
      </c>
      <c r="J252" s="32">
        <v>77.448714276039851</v>
      </c>
    </row>
    <row r="253" spans="1:10" x14ac:dyDescent="0.25">
      <c r="A253" s="99" t="str">
        <f t="shared" si="38"/>
        <v>2014_4_f4_4</v>
      </c>
      <c r="B253" s="32" t="s">
        <v>71</v>
      </c>
      <c r="C253" s="32" t="s">
        <v>102</v>
      </c>
      <c r="D253" s="32">
        <v>0.56913135514539315</v>
      </c>
      <c r="E253" s="32">
        <v>3.2829316299624915</v>
      </c>
      <c r="F253" s="32">
        <v>2.0217811118951237</v>
      </c>
      <c r="G253" s="32">
        <v>0.88760352062985115</v>
      </c>
      <c r="H253" s="32">
        <v>6.8332900063133662E-3</v>
      </c>
      <c r="I253" s="32">
        <v>120</v>
      </c>
      <c r="J253" s="32">
        <v>-52.006178343424814</v>
      </c>
    </row>
    <row r="254" spans="1:10" x14ac:dyDescent="0.25">
      <c r="A254" s="99" t="str">
        <f t="shared" si="38"/>
        <v>2014_4_f4_5</v>
      </c>
      <c r="B254" s="32" t="s">
        <v>71</v>
      </c>
      <c r="C254" s="32" t="s">
        <v>443</v>
      </c>
      <c r="D254" s="32">
        <v>5.2496192342986706E-2</v>
      </c>
      <c r="E254" s="32">
        <v>8.8752642958850103E-2</v>
      </c>
      <c r="F254" s="32">
        <v>0.54119620933568946</v>
      </c>
      <c r="G254" s="32">
        <v>0.66600221495114842</v>
      </c>
      <c r="H254" s="32">
        <v>0.16480234330067081</v>
      </c>
      <c r="I254" s="32">
        <v>114</v>
      </c>
      <c r="J254" s="32">
        <v>52.989399262132288</v>
      </c>
    </row>
    <row r="255" spans="1:10" x14ac:dyDescent="0.25">
      <c r="A255" s="99" t="str">
        <f t="shared" si="38"/>
        <v>2014_4_f9_1</v>
      </c>
      <c r="B255" s="32" t="s">
        <v>71</v>
      </c>
      <c r="C255" s="32" t="s">
        <v>4</v>
      </c>
      <c r="D255" s="32">
        <v>7.8607309890871307E-2</v>
      </c>
      <c r="E255" s="32">
        <v>0.45446041919279406</v>
      </c>
      <c r="F255" s="32">
        <v>0.61590161094751417</v>
      </c>
      <c r="G255" s="32">
        <v>0.21202147930019058</v>
      </c>
      <c r="H255" s="32">
        <v>0</v>
      </c>
      <c r="I255" s="32">
        <v>112</v>
      </c>
      <c r="J255" s="32">
        <v>-29.364897543591699</v>
      </c>
    </row>
    <row r="256" spans="1:10" x14ac:dyDescent="0.25">
      <c r="A256" s="99" t="str">
        <f t="shared" si="38"/>
        <v>2014_4_f9_2</v>
      </c>
      <c r="B256" s="32" t="s">
        <v>71</v>
      </c>
      <c r="C256" s="32" t="s">
        <v>5</v>
      </c>
      <c r="D256" s="32">
        <v>7.8185773852684298E-2</v>
      </c>
      <c r="E256" s="32">
        <v>0.85089360463732278</v>
      </c>
      <c r="F256" s="32">
        <v>0.60663613114200843</v>
      </c>
      <c r="G256" s="32">
        <v>0.24223471428580304</v>
      </c>
      <c r="H256" s="32">
        <v>0</v>
      </c>
      <c r="I256" s="32">
        <v>120</v>
      </c>
      <c r="J256" s="32">
        <v>-43.028788307194482</v>
      </c>
    </row>
    <row r="257" spans="1:10" x14ac:dyDescent="0.25">
      <c r="A257" s="99" t="str">
        <f t="shared" si="38"/>
        <v>2014_4_f9_3</v>
      </c>
      <c r="B257" s="32" t="s">
        <v>71</v>
      </c>
      <c r="C257" s="32" t="s">
        <v>6</v>
      </c>
      <c r="D257" s="32">
        <v>5.9972346745681094E-3</v>
      </c>
      <c r="E257" s="32">
        <v>0.26698848513192081</v>
      </c>
      <c r="F257" s="32">
        <v>1.5636974226728837</v>
      </c>
      <c r="G257" s="32">
        <v>1.1382223405810037</v>
      </c>
      <c r="H257" s="32">
        <v>0.18856883295014637</v>
      </c>
      <c r="I257" s="32">
        <v>125</v>
      </c>
      <c r="J257" s="32">
        <v>39.082885729239685</v>
      </c>
    </row>
    <row r="258" spans="1:10" x14ac:dyDescent="0.25">
      <c r="A258" s="99" t="str">
        <f t="shared" si="38"/>
        <v>2014_4_f9_4</v>
      </c>
      <c r="B258" s="32" t="s">
        <v>71</v>
      </c>
      <c r="C258" s="32" t="s">
        <v>7</v>
      </c>
      <c r="D258" s="32">
        <v>0.99051138262710292</v>
      </c>
      <c r="E258" s="32">
        <v>2.9655735878486289</v>
      </c>
      <c r="F258" s="32">
        <v>1.8809559178519704</v>
      </c>
      <c r="G258" s="32">
        <v>0.341255988413117</v>
      </c>
      <c r="H258" s="32">
        <v>0</v>
      </c>
      <c r="I258" s="32">
        <v>106</v>
      </c>
      <c r="J258" s="32">
        <v>-74.540612996880313</v>
      </c>
    </row>
    <row r="259" spans="1:10" x14ac:dyDescent="0.25">
      <c r="A259" s="99" t="str">
        <f t="shared" ref="A259:A322" si="39">CONCATENATE(B259,"_",C259)</f>
        <v>2014_4_f9_5</v>
      </c>
      <c r="B259" s="32" t="s">
        <v>71</v>
      </c>
      <c r="C259" s="32" t="s">
        <v>444</v>
      </c>
      <c r="D259" s="32">
        <v>0</v>
      </c>
      <c r="E259" s="32">
        <v>9.4282187793741194E-3</v>
      </c>
      <c r="F259" s="32">
        <v>0</v>
      </c>
      <c r="G259" s="32">
        <v>0</v>
      </c>
      <c r="H259" s="32">
        <v>0</v>
      </c>
      <c r="I259" s="32">
        <v>1</v>
      </c>
      <c r="J259" s="32">
        <v>-100</v>
      </c>
    </row>
    <row r="260" spans="1:10" x14ac:dyDescent="0.25">
      <c r="A260" s="99" t="str">
        <f t="shared" si="39"/>
        <v>2014_4_InEI</v>
      </c>
      <c r="B260" s="32" t="s">
        <v>71</v>
      </c>
      <c r="C260" s="32" t="s">
        <v>107</v>
      </c>
      <c r="D260" s="32">
        <v>3.3566319541784187E-3</v>
      </c>
      <c r="E260" s="32">
        <v>2.2591329201443043E-2</v>
      </c>
      <c r="F260" s="32">
        <v>1.8533060353119361E-2</v>
      </c>
      <c r="G260" s="32">
        <v>6.988831064388923E-3</v>
      </c>
      <c r="H260" s="32">
        <v>0</v>
      </c>
      <c r="I260" s="32">
        <v>117.78770700523518</v>
      </c>
      <c r="J260" s="32">
        <v>-43.356957383361703</v>
      </c>
    </row>
    <row r="261" spans="1:10" x14ac:dyDescent="0.25">
      <c r="A261" s="99" t="str">
        <f t="shared" si="39"/>
        <v>2014_4_InIN</v>
      </c>
      <c r="B261" s="32" t="s">
        <v>71</v>
      </c>
      <c r="C261" s="32" t="s">
        <v>113</v>
      </c>
      <c r="D261" s="32">
        <v>9.7295461683421028E-2</v>
      </c>
      <c r="E261" s="32">
        <v>0.28440199111800435</v>
      </c>
      <c r="F261" s="32">
        <v>0.29157903610151464</v>
      </c>
      <c r="G261" s="32">
        <v>0.12444429974694175</v>
      </c>
      <c r="H261" s="32">
        <v>1.4210553720589023E-2</v>
      </c>
      <c r="I261" s="32">
        <v>117.27185220041041</v>
      </c>
      <c r="J261" s="32">
        <v>-40.166882380052286</v>
      </c>
    </row>
    <row r="262" spans="1:10" x14ac:dyDescent="0.25">
      <c r="A262" s="99" t="str">
        <f t="shared" si="39"/>
        <v>2014_4_lagE</v>
      </c>
      <c r="B262" s="32" t="s">
        <v>71</v>
      </c>
      <c r="C262" s="32" t="s">
        <v>226</v>
      </c>
      <c r="D262" s="32">
        <v>1.7127677713266354E-3</v>
      </c>
      <c r="E262" s="32">
        <v>1.7100243576148064E-2</v>
      </c>
      <c r="F262" s="32">
        <v>1.5950552346209342E-2</v>
      </c>
      <c r="G262" s="32">
        <v>1.4729005379002891E-2</v>
      </c>
      <c r="H262" s="32">
        <v>5.697741757313984E-4</v>
      </c>
      <c r="I262" s="32">
        <v>111.98979020884869</v>
      </c>
      <c r="J262" s="32">
        <v>-9.3028513771831616</v>
      </c>
    </row>
    <row r="263" spans="1:10" x14ac:dyDescent="0.25">
      <c r="A263" s="99" t="str">
        <f t="shared" si="39"/>
        <v>2014_4_lagI</v>
      </c>
      <c r="B263" s="32" t="s">
        <v>71</v>
      </c>
      <c r="C263" s="32" t="s">
        <v>227</v>
      </c>
      <c r="D263" s="32">
        <v>4.541690090464201E-2</v>
      </c>
      <c r="E263" s="32">
        <v>0.32558858529261686</v>
      </c>
      <c r="F263" s="32">
        <v>0.24029728415142376</v>
      </c>
      <c r="G263" s="32">
        <v>0.22259510900392779</v>
      </c>
      <c r="H263" s="32">
        <v>3.0024571792315314E-2</v>
      </c>
      <c r="I263" s="32">
        <v>125.71244417279888</v>
      </c>
      <c r="J263" s="32">
        <v>-15.484970246583018</v>
      </c>
    </row>
    <row r="264" spans="1:10" x14ac:dyDescent="0.25">
      <c r="A264" s="99" t="str">
        <f t="shared" si="39"/>
        <v>2015_4_f4_1</v>
      </c>
      <c r="B264" s="32" t="s">
        <v>73</v>
      </c>
      <c r="C264" s="32" t="s">
        <v>43</v>
      </c>
      <c r="D264" s="32">
        <v>3.9805993417633814E-2</v>
      </c>
      <c r="E264" s="32">
        <v>0.36694959293261736</v>
      </c>
      <c r="F264" s="32">
        <v>0.72970725792482238</v>
      </c>
      <c r="G264" s="32">
        <v>0.53247878053005382</v>
      </c>
      <c r="H264" s="32">
        <v>5.3975402736878571E-2</v>
      </c>
      <c r="I264" s="32">
        <v>153</v>
      </c>
      <c r="J264" s="32">
        <v>11.252312394434171</v>
      </c>
    </row>
    <row r="265" spans="1:10" x14ac:dyDescent="0.25">
      <c r="A265" s="99" t="str">
        <f t="shared" si="39"/>
        <v>2015_4_f4_2</v>
      </c>
      <c r="B265" s="32" t="s">
        <v>73</v>
      </c>
      <c r="C265" s="32" t="s">
        <v>44</v>
      </c>
      <c r="D265" s="32">
        <v>2.7664561270471507E-2</v>
      </c>
      <c r="E265" s="32">
        <v>0.52900508176702477</v>
      </c>
      <c r="F265" s="32">
        <v>0.89004067594573999</v>
      </c>
      <c r="G265" s="32">
        <v>0.49987000364576117</v>
      </c>
      <c r="H265" s="32">
        <v>9.0112443191578878E-2</v>
      </c>
      <c r="I265" s="32">
        <v>165</v>
      </c>
      <c r="J265" s="32">
        <v>4.7017737445720984</v>
      </c>
    </row>
    <row r="266" spans="1:10" x14ac:dyDescent="0.25">
      <c r="A266" s="99" t="str">
        <f t="shared" si="39"/>
        <v>2015_4_f4_3</v>
      </c>
      <c r="B266" s="32" t="s">
        <v>73</v>
      </c>
      <c r="C266" s="32" t="s">
        <v>100</v>
      </c>
      <c r="D266" s="32">
        <v>0</v>
      </c>
      <c r="E266" s="32">
        <v>9.7262712030299334E-2</v>
      </c>
      <c r="F266" s="32">
        <v>0.72683816892123188</v>
      </c>
      <c r="G266" s="32">
        <v>1.7800410324009979</v>
      </c>
      <c r="H266" s="32">
        <v>0.99428378417495877</v>
      </c>
      <c r="I266" s="32">
        <v>175</v>
      </c>
      <c r="J266" s="32">
        <v>102.02644704441812</v>
      </c>
    </row>
    <row r="267" spans="1:10" x14ac:dyDescent="0.25">
      <c r="A267" s="99" t="str">
        <f t="shared" si="39"/>
        <v>2015_4_f4_4</v>
      </c>
      <c r="B267" s="32" t="s">
        <v>73</v>
      </c>
      <c r="C267" s="32" t="s">
        <v>102</v>
      </c>
      <c r="D267" s="32">
        <v>1.0143350540349836</v>
      </c>
      <c r="E267" s="32">
        <v>2.4063579307015281</v>
      </c>
      <c r="F267" s="32">
        <v>2.058992832472982</v>
      </c>
      <c r="G267" s="32">
        <v>1.0615367475025068</v>
      </c>
      <c r="H267" s="32">
        <v>0</v>
      </c>
      <c r="I267" s="32">
        <v>160</v>
      </c>
      <c r="J267" s="32">
        <v>-51.572794808542298</v>
      </c>
    </row>
    <row r="268" spans="1:10" x14ac:dyDescent="0.25">
      <c r="A268" s="99" t="str">
        <f t="shared" si="39"/>
        <v>2015_4_f4_5</v>
      </c>
      <c r="B268" s="32" t="s">
        <v>73</v>
      </c>
      <c r="C268" s="32" t="s">
        <v>443</v>
      </c>
      <c r="D268" s="32">
        <v>2.2231772336906274E-2</v>
      </c>
      <c r="E268" s="32">
        <v>0.11575532118411436</v>
      </c>
      <c r="F268" s="32">
        <v>0.70987971297508645</v>
      </c>
      <c r="G268" s="32">
        <v>0.76277697715056914</v>
      </c>
      <c r="H268" s="32">
        <v>0.29704974494171787</v>
      </c>
      <c r="I268" s="32">
        <v>161</v>
      </c>
      <c r="J268" s="32">
        <v>62.727979271468712</v>
      </c>
    </row>
    <row r="269" spans="1:10" x14ac:dyDescent="0.25">
      <c r="A269" s="99" t="str">
        <f t="shared" si="39"/>
        <v>2015_4_f9_1</v>
      </c>
      <c r="B269" s="32" t="s">
        <v>73</v>
      </c>
      <c r="C269" s="32" t="s">
        <v>4</v>
      </c>
      <c r="D269" s="32">
        <v>3.2911830937121078E-2</v>
      </c>
      <c r="E269" s="32">
        <v>0.36923609908193311</v>
      </c>
      <c r="F269" s="32">
        <v>1.0254980079681275</v>
      </c>
      <c r="G269" s="32">
        <v>0.28501645591546854</v>
      </c>
      <c r="H269" s="32">
        <v>1.7148796119868352E-2</v>
      </c>
      <c r="I269" s="32">
        <v>154</v>
      </c>
      <c r="J269" s="32">
        <v>-6.6912339027858438</v>
      </c>
    </row>
    <row r="270" spans="1:10" x14ac:dyDescent="0.25">
      <c r="A270" s="99" t="str">
        <f t="shared" si="39"/>
        <v>2015_4_f9_2</v>
      </c>
      <c r="B270" s="32" t="s">
        <v>73</v>
      </c>
      <c r="C270" s="32" t="s">
        <v>5</v>
      </c>
      <c r="D270" s="32">
        <v>5.0254106473394448E-2</v>
      </c>
      <c r="E270" s="32">
        <v>0.74744293123804595</v>
      </c>
      <c r="F270" s="32">
        <v>0.99345042439460685</v>
      </c>
      <c r="G270" s="32">
        <v>0.22738361463550311</v>
      </c>
      <c r="H270" s="32">
        <v>2.5236185161157294E-2</v>
      </c>
      <c r="I270" s="32">
        <v>164</v>
      </c>
      <c r="J270" s="32">
        <v>-27.894328765021402</v>
      </c>
    </row>
    <row r="271" spans="1:10" x14ac:dyDescent="0.25">
      <c r="A271" s="99" t="str">
        <f t="shared" si="39"/>
        <v>2015_4_f9_3</v>
      </c>
      <c r="B271" s="32" t="s">
        <v>73</v>
      </c>
      <c r="C271" s="32" t="s">
        <v>6</v>
      </c>
      <c r="D271" s="32">
        <v>5.3455966414126317E-2</v>
      </c>
      <c r="E271" s="32">
        <v>0.23252729424331628</v>
      </c>
      <c r="F271" s="32">
        <v>1.4557303338810705</v>
      </c>
      <c r="G271" s="32">
        <v>1.664415064843733</v>
      </c>
      <c r="H271" s="32">
        <v>0.26996386824437774</v>
      </c>
      <c r="I271" s="32">
        <v>173</v>
      </c>
      <c r="J271" s="32">
        <v>50.730593972969096</v>
      </c>
    </row>
    <row r="272" spans="1:10" x14ac:dyDescent="0.25">
      <c r="A272" s="99" t="str">
        <f t="shared" si="39"/>
        <v>2015_4_f9_4</v>
      </c>
      <c r="B272" s="32" t="s">
        <v>73</v>
      </c>
      <c r="C272" s="32" t="s">
        <v>7</v>
      </c>
      <c r="D272" s="32">
        <v>1.1108924128198459</v>
      </c>
      <c r="E272" s="32">
        <v>3.686299996286257</v>
      </c>
      <c r="F272" s="32">
        <v>0.99650908010547035</v>
      </c>
      <c r="G272" s="32">
        <v>0.22094923311174658</v>
      </c>
      <c r="H272" s="32">
        <v>0</v>
      </c>
      <c r="I272" s="32">
        <v>149</v>
      </c>
      <c r="J272" s="32">
        <v>-94.554710678484639</v>
      </c>
    </row>
    <row r="273" spans="1:10" x14ac:dyDescent="0.25">
      <c r="A273" s="99" t="str">
        <f t="shared" si="39"/>
        <v>2015_4_f9_5</v>
      </c>
      <c r="B273" s="32" t="s">
        <v>73</v>
      </c>
      <c r="C273" s="32" t="s">
        <v>444</v>
      </c>
      <c r="D273" s="32">
        <v>2.44549495705969E-2</v>
      </c>
      <c r="E273" s="32">
        <v>2.2994468176201599E-2</v>
      </c>
      <c r="F273" s="32">
        <v>0</v>
      </c>
      <c r="G273" s="32">
        <v>0</v>
      </c>
      <c r="H273" s="32">
        <v>0</v>
      </c>
      <c r="I273" s="32">
        <v>3</v>
      </c>
      <c r="J273" s="32">
        <v>-151.5389876880985</v>
      </c>
    </row>
    <row r="274" spans="1:10" x14ac:dyDescent="0.25">
      <c r="A274" s="99" t="str">
        <f t="shared" si="39"/>
        <v>2015_4_InEI</v>
      </c>
      <c r="B274" s="32" t="s">
        <v>73</v>
      </c>
      <c r="C274" s="32" t="s">
        <v>107</v>
      </c>
      <c r="D274" s="32">
        <v>8.9840495831250639E-4</v>
      </c>
      <c r="E274" s="32">
        <v>1.6775483744745787E-2</v>
      </c>
      <c r="F274" s="32">
        <v>3.0632588224321369E-2</v>
      </c>
      <c r="G274" s="32">
        <v>6.8016408404318E-3</v>
      </c>
      <c r="H274" s="32">
        <v>4.6223166331770248E-4</v>
      </c>
      <c r="I274" s="32">
        <v>160.63627276894198</v>
      </c>
      <c r="J274" s="32">
        <v>-19.517943661206889</v>
      </c>
    </row>
    <row r="275" spans="1:10" x14ac:dyDescent="0.25">
      <c r="A275" s="99" t="str">
        <f t="shared" si="39"/>
        <v>2015_4_InIN</v>
      </c>
      <c r="B275" s="32" t="s">
        <v>73</v>
      </c>
      <c r="C275" s="32" t="s">
        <v>113</v>
      </c>
      <c r="D275" s="32">
        <v>0.10645910890389079</v>
      </c>
      <c r="E275" s="32">
        <v>0.34637564290539169</v>
      </c>
      <c r="F275" s="32">
        <v>0.16781137894806669</v>
      </c>
      <c r="G275" s="32">
        <v>0.1225587696689165</v>
      </c>
      <c r="H275" s="32">
        <v>1.2054256372529342E-2</v>
      </c>
      <c r="I275" s="32">
        <v>162.50793831402075</v>
      </c>
      <c r="J275" s="32">
        <v>-54.633773663617276</v>
      </c>
    </row>
    <row r="276" spans="1:10" x14ac:dyDescent="0.25">
      <c r="A276" s="99" t="str">
        <f t="shared" si="39"/>
        <v>2015_4_lagE</v>
      </c>
      <c r="B276" s="32" t="s">
        <v>73</v>
      </c>
      <c r="C276" s="32" t="s">
        <v>226</v>
      </c>
      <c r="D276" s="32">
        <v>8.6127898875351205E-4</v>
      </c>
      <c r="E276" s="32">
        <v>1.388513792537987E-2</v>
      </c>
      <c r="F276" s="32">
        <v>2.4422191712753297E-2</v>
      </c>
      <c r="G276" s="32">
        <v>1.4242461794627966E-2</v>
      </c>
      <c r="H276" s="32">
        <v>1.8977985967460627E-3</v>
      </c>
      <c r="I276" s="32">
        <v>160.35223848388293</v>
      </c>
      <c r="J276" s="32">
        <v>4.3941652186574105</v>
      </c>
    </row>
    <row r="277" spans="1:10" x14ac:dyDescent="0.25">
      <c r="A277" s="99" t="str">
        <f t="shared" si="39"/>
        <v>2015_4_lagI</v>
      </c>
      <c r="B277" s="32" t="s">
        <v>73</v>
      </c>
      <c r="C277" s="32" t="s">
        <v>227</v>
      </c>
      <c r="D277" s="32">
        <v>8.8508577420788534E-2</v>
      </c>
      <c r="E277" s="32">
        <v>0.21069295796827722</v>
      </c>
      <c r="F277" s="32">
        <v>0.20716352708504793</v>
      </c>
      <c r="G277" s="32">
        <v>0.21543827985975281</v>
      </c>
      <c r="H277" s="32">
        <v>6.2492632558659056E-2</v>
      </c>
      <c r="I277" s="32">
        <v>170.57284052852933</v>
      </c>
      <c r="J277" s="32">
        <v>-6.0291738510150061</v>
      </c>
    </row>
    <row r="278" spans="1:10" x14ac:dyDescent="0.25">
      <c r="A278" s="99" t="str">
        <f t="shared" si="39"/>
        <v>2016_4_f4_1</v>
      </c>
      <c r="B278" s="32" t="s">
        <v>75</v>
      </c>
      <c r="C278" s="32" t="s">
        <v>43</v>
      </c>
      <c r="D278" s="32">
        <v>0.10871297419019574</v>
      </c>
      <c r="E278" s="32">
        <v>0.47309890871297422</v>
      </c>
      <c r="F278" s="32">
        <v>0.89385068421964287</v>
      </c>
      <c r="G278" s="32">
        <v>0.57685778624631912</v>
      </c>
      <c r="H278" s="32">
        <v>4.7462324614585133E-2</v>
      </c>
      <c r="I278" s="32">
        <v>184</v>
      </c>
      <c r="J278" s="32">
        <v>-0.8925036294047799</v>
      </c>
    </row>
    <row r="279" spans="1:10" x14ac:dyDescent="0.25">
      <c r="A279" s="99" t="str">
        <f t="shared" si="39"/>
        <v>2016_4_f4_2</v>
      </c>
      <c r="B279" s="32" t="s">
        <v>75</v>
      </c>
      <c r="C279" s="32" t="s">
        <v>44</v>
      </c>
      <c r="D279" s="32">
        <v>8.8953965839618176E-2</v>
      </c>
      <c r="E279" s="32">
        <v>0.82463134763270207</v>
      </c>
      <c r="F279" s="32">
        <v>0.99123949257393462</v>
      </c>
      <c r="G279" s="32">
        <v>0.55680176283961424</v>
      </c>
      <c r="H279" s="32">
        <v>4.953826210176128E-2</v>
      </c>
      <c r="I279" s="32">
        <v>190</v>
      </c>
      <c r="J279" s="32">
        <v>-13.804788438856141</v>
      </c>
    </row>
    <row r="280" spans="1:10" x14ac:dyDescent="0.25">
      <c r="A280" s="99" t="str">
        <f t="shared" si="39"/>
        <v>2016_4_f4_3</v>
      </c>
      <c r="B280" s="32" t="s">
        <v>75</v>
      </c>
      <c r="C280" s="32" t="s">
        <v>100</v>
      </c>
      <c r="D280" s="32">
        <v>1.2280888805570486E-2</v>
      </c>
      <c r="E280" s="32">
        <v>8.6852361779798423E-2</v>
      </c>
      <c r="F280" s="32">
        <v>0.58632205892957001</v>
      </c>
      <c r="G280" s="32">
        <v>2.4977035470412026</v>
      </c>
      <c r="H280" s="32">
        <v>1.1341803864503004</v>
      </c>
      <c r="I280" s="32">
        <v>194</v>
      </c>
      <c r="J280" s="32">
        <v>107.81293566612406</v>
      </c>
    </row>
    <row r="281" spans="1:10" x14ac:dyDescent="0.25">
      <c r="A281" s="99" t="str">
        <f t="shared" si="39"/>
        <v>2016_4_f4_4</v>
      </c>
      <c r="B281" s="32" t="s">
        <v>75</v>
      </c>
      <c r="C281" s="32" t="s">
        <v>102</v>
      </c>
      <c r="D281" s="32">
        <v>0.55964273777249596</v>
      </c>
      <c r="E281" s="32">
        <v>4.1158131243733056</v>
      </c>
      <c r="F281" s="32">
        <v>2.137612804991273</v>
      </c>
      <c r="G281" s="32">
        <v>1.0571916663571879</v>
      </c>
      <c r="H281" s="32">
        <v>0</v>
      </c>
      <c r="I281" s="32">
        <v>173</v>
      </c>
      <c r="J281" s="32">
        <v>-53.084736165343458</v>
      </c>
    </row>
    <row r="282" spans="1:10" x14ac:dyDescent="0.25">
      <c r="A282" s="99" t="str">
        <f t="shared" si="39"/>
        <v>2016_4_f4_5</v>
      </c>
      <c r="B282" s="32" t="s">
        <v>75</v>
      </c>
      <c r="C282" s="32" t="s">
        <v>443</v>
      </c>
      <c r="D282" s="32">
        <v>4.973750526468447E-2</v>
      </c>
      <c r="E282" s="32">
        <v>0.19223040771598082</v>
      </c>
      <c r="F282" s="32">
        <v>0.59051517565372202</v>
      </c>
      <c r="G282" s="32">
        <v>0.96574332204389401</v>
      </c>
      <c r="H282" s="32">
        <v>0.38480439228106444</v>
      </c>
      <c r="I282" s="32">
        <v>178</v>
      </c>
      <c r="J282" s="32">
        <v>66.13038562734188</v>
      </c>
    </row>
    <row r="283" spans="1:10" x14ac:dyDescent="0.25">
      <c r="A283" s="99" t="str">
        <f t="shared" si="39"/>
        <v>2016_4_f9_1</v>
      </c>
      <c r="B283" s="32" t="s">
        <v>75</v>
      </c>
      <c r="C283" s="32" t="s">
        <v>4</v>
      </c>
      <c r="D283" s="32">
        <v>7.0465962238004498E-2</v>
      </c>
      <c r="E283" s="32">
        <v>0.64711588428893119</v>
      </c>
      <c r="F283" s="32">
        <v>0.94242161787632084</v>
      </c>
      <c r="G283" s="32">
        <v>0.4596223800450373</v>
      </c>
      <c r="H283" s="32">
        <v>0</v>
      </c>
      <c r="I283" s="32">
        <v>185</v>
      </c>
      <c r="J283" s="32">
        <v>-15.494500106238657</v>
      </c>
    </row>
    <row r="284" spans="1:10" x14ac:dyDescent="0.25">
      <c r="A284" s="99" t="str">
        <f t="shared" si="39"/>
        <v>2016_4_f9_2</v>
      </c>
      <c r="B284" s="32" t="s">
        <v>75</v>
      </c>
      <c r="C284" s="32" t="s">
        <v>5</v>
      </c>
      <c r="D284" s="32">
        <v>5.0330422504485411E-2</v>
      </c>
      <c r="E284" s="32">
        <v>0.78556364499661968</v>
      </c>
      <c r="F284" s="32">
        <v>1.1860987410790937</v>
      </c>
      <c r="G284" s="32">
        <v>0.48272942306273231</v>
      </c>
      <c r="H284" s="32">
        <v>3.4427687945752017E-2</v>
      </c>
      <c r="I284" s="32">
        <v>191</v>
      </c>
      <c r="J284" s="32">
        <v>-13.179201766296744</v>
      </c>
    </row>
    <row r="285" spans="1:10" x14ac:dyDescent="0.25">
      <c r="A285" s="99" t="str">
        <f t="shared" si="39"/>
        <v>2016_4_f9_3</v>
      </c>
      <c r="B285" s="32" t="s">
        <v>75</v>
      </c>
      <c r="C285" s="32" t="s">
        <v>6</v>
      </c>
      <c r="D285" s="32">
        <v>1.3991968172650485E-2</v>
      </c>
      <c r="E285" s="32">
        <v>0.20056455497200013</v>
      </c>
      <c r="F285" s="32">
        <v>1.3465032288583554</v>
      </c>
      <c r="G285" s="32">
        <v>2.034195352637608</v>
      </c>
      <c r="H285" s="32">
        <v>0.58457992997761155</v>
      </c>
      <c r="I285" s="32">
        <v>190</v>
      </c>
      <c r="J285" s="32">
        <v>71.170433680697656</v>
      </c>
    </row>
    <row r="286" spans="1:10" x14ac:dyDescent="0.25">
      <c r="A286" s="99" t="str">
        <f t="shared" si="39"/>
        <v>2016_4_f9_4</v>
      </c>
      <c r="B286" s="32" t="s">
        <v>75</v>
      </c>
      <c r="C286" s="32" t="s">
        <v>7</v>
      </c>
      <c r="D286" s="32">
        <v>0.44810041965313641</v>
      </c>
      <c r="E286" s="32">
        <v>4.9388717644000435</v>
      </c>
      <c r="F286" s="32">
        <v>2.0031566828833514</v>
      </c>
      <c r="G286" s="32">
        <v>0.35778215174360312</v>
      </c>
      <c r="H286" s="32">
        <v>0</v>
      </c>
      <c r="I286" s="32">
        <v>165</v>
      </c>
      <c r="J286" s="32">
        <v>-70.693770730678523</v>
      </c>
    </row>
    <row r="287" spans="1:10" x14ac:dyDescent="0.25">
      <c r="A287" s="99" t="str">
        <f t="shared" si="39"/>
        <v>2016_4_f9_5</v>
      </c>
      <c r="B287" s="32" t="s">
        <v>75</v>
      </c>
      <c r="C287" s="32" t="s">
        <v>444</v>
      </c>
      <c r="D287" s="32">
        <v>0</v>
      </c>
      <c r="E287" s="32">
        <v>1.6365505402751807E-2</v>
      </c>
      <c r="F287" s="32">
        <v>4.8625916647839162E-2</v>
      </c>
      <c r="G287" s="32">
        <v>0</v>
      </c>
      <c r="H287" s="32">
        <v>0</v>
      </c>
      <c r="I287" s="32">
        <v>4</v>
      </c>
      <c r="J287" s="32">
        <v>-25.181023720349561</v>
      </c>
    </row>
    <row r="288" spans="1:10" x14ac:dyDescent="0.25">
      <c r="A288" s="99" t="str">
        <f t="shared" si="39"/>
        <v>2016_4_InEI</v>
      </c>
      <c r="B288" s="32" t="s">
        <v>75</v>
      </c>
      <c r="C288" s="32" t="s">
        <v>107</v>
      </c>
      <c r="D288" s="32">
        <v>1.7893116651681805E-3</v>
      </c>
      <c r="E288" s="32">
        <v>2.3542553077870215E-2</v>
      </c>
      <c r="F288" s="32">
        <v>3.2723661168686816E-2</v>
      </c>
      <c r="G288" s="32">
        <v>1.3903164270331059E-2</v>
      </c>
      <c r="H288" s="32">
        <v>5.6183292822363528E-4</v>
      </c>
      <c r="I288" s="32">
        <v>188.9232652107664</v>
      </c>
      <c r="J288" s="32">
        <v>-16.677136019877736</v>
      </c>
    </row>
    <row r="289" spans="1:10" x14ac:dyDescent="0.25">
      <c r="A289" s="99" t="str">
        <f t="shared" si="39"/>
        <v>2016_4_InIN</v>
      </c>
      <c r="B289" s="32" t="s">
        <v>75</v>
      </c>
      <c r="C289" s="32" t="s">
        <v>113</v>
      </c>
      <c r="D289" s="32">
        <v>3.855043798470556E-2</v>
      </c>
      <c r="E289" s="32">
        <v>0.4434990157202508</v>
      </c>
      <c r="F289" s="32">
        <v>0.26620925636303094</v>
      </c>
      <c r="G289" s="32">
        <v>0.18224129760654606</v>
      </c>
      <c r="H289" s="32">
        <v>3.8176818791607059E-2</v>
      </c>
      <c r="I289" s="32">
        <v>181.90429562760045</v>
      </c>
      <c r="J289" s="32">
        <v>-27.047715950399066</v>
      </c>
    </row>
    <row r="290" spans="1:10" x14ac:dyDescent="0.25">
      <c r="A290" s="99" t="str">
        <f t="shared" si="39"/>
        <v>2016_4_lagE</v>
      </c>
      <c r="B290" s="32" t="s">
        <v>75</v>
      </c>
      <c r="C290" s="32" t="s">
        <v>226</v>
      </c>
      <c r="D290" s="32">
        <v>3.3912322346306032E-3</v>
      </c>
      <c r="E290" s="32">
        <v>2.2995634231928581E-2</v>
      </c>
      <c r="F290" s="32">
        <v>2.788724122701907E-2</v>
      </c>
      <c r="G290" s="32">
        <v>1.6122083866072702E-2</v>
      </c>
      <c r="H290" s="32">
        <v>1.202781336201116E-3</v>
      </c>
      <c r="I290" s="32">
        <v>188.40328044114329</v>
      </c>
      <c r="J290" s="32">
        <v>-15.713147420536009</v>
      </c>
    </row>
    <row r="291" spans="1:10" x14ac:dyDescent="0.25">
      <c r="A291" s="99" t="str">
        <f t="shared" si="39"/>
        <v>2016_4_lagI</v>
      </c>
      <c r="B291" s="32" t="s">
        <v>75</v>
      </c>
      <c r="C291" s="32" t="s">
        <v>227</v>
      </c>
      <c r="D291" s="32">
        <v>4.4184276672458667E-2</v>
      </c>
      <c r="E291" s="32">
        <v>0.38062636277515893</v>
      </c>
      <c r="F291" s="32">
        <v>0.20959072051201197</v>
      </c>
      <c r="G291" s="32">
        <v>0.27494559067578467</v>
      </c>
      <c r="H291" s="32">
        <v>7.4877803505380786E-2</v>
      </c>
      <c r="I291" s="32">
        <v>185.20085096989226</v>
      </c>
      <c r="J291" s="32">
        <v>-4.5003662270410381</v>
      </c>
    </row>
    <row r="292" spans="1:10" x14ac:dyDescent="0.25">
      <c r="A292" s="99" t="str">
        <f t="shared" si="39"/>
        <v>2017_4_f4_1</v>
      </c>
      <c r="B292" s="32" t="s">
        <v>77</v>
      </c>
      <c r="C292" s="32" t="s">
        <v>43</v>
      </c>
      <c r="D292" s="32">
        <v>1.9643166464576478E-2</v>
      </c>
      <c r="E292" s="32">
        <v>0.5111034124372078</v>
      </c>
      <c r="F292" s="32">
        <v>1.0477048328425427</v>
      </c>
      <c r="G292" s="32">
        <v>0.68338818638489507</v>
      </c>
      <c r="H292" s="32">
        <v>7.0604538368266065E-2</v>
      </c>
      <c r="I292" s="32">
        <v>181</v>
      </c>
      <c r="J292" s="32">
        <v>11.75623087663012</v>
      </c>
    </row>
    <row r="293" spans="1:10" x14ac:dyDescent="0.25">
      <c r="A293" s="99" t="str">
        <f t="shared" si="39"/>
        <v>2017_4_f4_2</v>
      </c>
      <c r="B293" s="32" t="s">
        <v>77</v>
      </c>
      <c r="C293" s="32" t="s">
        <v>44</v>
      </c>
      <c r="D293" s="32">
        <v>6.853942752278748E-2</v>
      </c>
      <c r="E293" s="32">
        <v>0.75448352589175516</v>
      </c>
      <c r="F293" s="32">
        <v>1.0621146258227823</v>
      </c>
      <c r="G293" s="32">
        <v>0.7465982058421996</v>
      </c>
      <c r="H293" s="32">
        <v>4.700304354891973E-2</v>
      </c>
      <c r="I293" s="32">
        <v>183</v>
      </c>
      <c r="J293" s="32">
        <v>-1.9023163980260944</v>
      </c>
    </row>
    <row r="294" spans="1:10" x14ac:dyDescent="0.25">
      <c r="A294" s="99" t="str">
        <f t="shared" si="39"/>
        <v>2017_4_f4_3</v>
      </c>
      <c r="B294" s="32" t="s">
        <v>77</v>
      </c>
      <c r="C294" s="32" t="s">
        <v>100</v>
      </c>
      <c r="D294" s="32">
        <v>3.6640130026235333E-2</v>
      </c>
      <c r="E294" s="32">
        <v>0.17454409706295504</v>
      </c>
      <c r="F294" s="32">
        <v>0.78134448479569008</v>
      </c>
      <c r="G294" s="32">
        <v>2.4215121521280518</v>
      </c>
      <c r="H294" s="32">
        <v>0.76953737095451169</v>
      </c>
      <c r="I294" s="32">
        <v>199</v>
      </c>
      <c r="J294" s="32">
        <v>88.746100309285652</v>
      </c>
    </row>
    <row r="295" spans="1:10" x14ac:dyDescent="0.25">
      <c r="A295" s="99" t="str">
        <f t="shared" si="39"/>
        <v>2017_4_f4_4</v>
      </c>
      <c r="B295" s="32" t="s">
        <v>77</v>
      </c>
      <c r="C295" s="32" t="s">
        <v>102</v>
      </c>
      <c r="D295" s="32">
        <v>0.64030526980354308</v>
      </c>
      <c r="E295" s="32">
        <v>2.4172949084561961</v>
      </c>
      <c r="F295" s="32">
        <v>2.8521743974449456</v>
      </c>
      <c r="G295" s="32">
        <v>0.61297210977828953</v>
      </c>
      <c r="H295" s="32">
        <v>9.4644780332008765E-2</v>
      </c>
      <c r="I295" s="32">
        <v>175</v>
      </c>
      <c r="J295" s="32">
        <v>-43.758084927870506</v>
      </c>
    </row>
    <row r="296" spans="1:10" x14ac:dyDescent="0.25">
      <c r="A296" s="99" t="str">
        <f t="shared" si="39"/>
        <v>2017_4_f4_5</v>
      </c>
      <c r="B296" s="32" t="s">
        <v>77</v>
      </c>
      <c r="C296" s="32" t="s">
        <v>443</v>
      </c>
      <c r="D296" s="32">
        <v>9.2075238131099413E-2</v>
      </c>
      <c r="E296" s="32">
        <v>0.15792996696148848</v>
      </c>
      <c r="F296" s="32">
        <v>0.65797465938185518</v>
      </c>
      <c r="G296" s="32">
        <v>1.0601391028349771</v>
      </c>
      <c r="H296" s="32">
        <v>0.42443617767508596</v>
      </c>
      <c r="I296" s="32">
        <v>174</v>
      </c>
      <c r="J296" s="32">
        <v>65.491949819681551</v>
      </c>
    </row>
    <row r="297" spans="1:10" x14ac:dyDescent="0.25">
      <c r="A297" s="99" t="str">
        <f t="shared" si="39"/>
        <v>2017_4_f9_1</v>
      </c>
      <c r="B297" s="32" t="s">
        <v>77</v>
      </c>
      <c r="C297" s="32" t="s">
        <v>4</v>
      </c>
      <c r="D297" s="32">
        <v>1.9643166464576478E-2</v>
      </c>
      <c r="E297" s="32">
        <v>0.39948033951151918</v>
      </c>
      <c r="F297" s="32">
        <v>1.3376753854148622</v>
      </c>
      <c r="G297" s="32">
        <v>0.4109475142906634</v>
      </c>
      <c r="H297" s="32">
        <v>2.2345401004676944E-2</v>
      </c>
      <c r="I297" s="32">
        <v>174</v>
      </c>
      <c r="J297" s="32">
        <v>0.77036240251830634</v>
      </c>
    </row>
    <row r="298" spans="1:10" x14ac:dyDescent="0.25">
      <c r="A298" s="99" t="str">
        <f t="shared" si="39"/>
        <v>2017_4_f9_2</v>
      </c>
      <c r="B298" s="32" t="s">
        <v>77</v>
      </c>
      <c r="C298" s="32" t="s">
        <v>5</v>
      </c>
      <c r="D298" s="32">
        <v>1.2492934289589478E-2</v>
      </c>
      <c r="E298" s="32">
        <v>0.80629295307878324</v>
      </c>
      <c r="F298" s="32">
        <v>1.4486705865046914</v>
      </c>
      <c r="G298" s="32">
        <v>0.34222397822117351</v>
      </c>
      <c r="H298" s="32">
        <v>4.1286972820207136E-2</v>
      </c>
      <c r="I298" s="32">
        <v>180</v>
      </c>
      <c r="J298" s="32">
        <v>-15.333304135545644</v>
      </c>
    </row>
    <row r="299" spans="1:10" x14ac:dyDescent="0.25">
      <c r="A299" s="99" t="str">
        <f t="shared" si="39"/>
        <v>2017_4_f9_3</v>
      </c>
      <c r="B299" s="32" t="s">
        <v>77</v>
      </c>
      <c r="C299" s="32" t="s">
        <v>6</v>
      </c>
      <c r="D299" s="32">
        <v>7.1945690199678503E-2</v>
      </c>
      <c r="E299" s="32">
        <v>0.21487637598437434</v>
      </c>
      <c r="F299" s="32">
        <v>1.6129168732433612</v>
      </c>
      <c r="G299" s="32">
        <v>1.9001457451054231</v>
      </c>
      <c r="H299" s="32">
        <v>0.26152253349345395</v>
      </c>
      <c r="I299" s="32">
        <v>186</v>
      </c>
      <c r="J299" s="32">
        <v>50.830240477876544</v>
      </c>
    </row>
    <row r="300" spans="1:10" x14ac:dyDescent="0.25">
      <c r="A300" s="99" t="str">
        <f t="shared" si="39"/>
        <v>2017_4_f9_4</v>
      </c>
      <c r="B300" s="32" t="s">
        <v>77</v>
      </c>
      <c r="C300" s="32" t="s">
        <v>7</v>
      </c>
      <c r="D300" s="32">
        <v>1.1921120065361903</v>
      </c>
      <c r="E300" s="32">
        <v>2.9696587068741422</v>
      </c>
      <c r="F300" s="32">
        <v>1.6268800831878785</v>
      </c>
      <c r="G300" s="32">
        <v>0.33882348572065213</v>
      </c>
      <c r="H300" s="32">
        <v>7.7784379990344266E-2</v>
      </c>
      <c r="I300" s="32">
        <v>152</v>
      </c>
      <c r="J300" s="32">
        <v>-78.312456235898225</v>
      </c>
    </row>
    <row r="301" spans="1:10" x14ac:dyDescent="0.25">
      <c r="A301" s="99" t="str">
        <f t="shared" si="39"/>
        <v>2017_4_f9_5</v>
      </c>
      <c r="B301" s="32" t="s">
        <v>77</v>
      </c>
      <c r="C301" s="32" t="s">
        <v>444</v>
      </c>
      <c r="D301" s="32">
        <v>3.7534371835959271E-2</v>
      </c>
      <c r="E301" s="32">
        <v>2.0446739521534237E-3</v>
      </c>
      <c r="F301" s="32">
        <v>0</v>
      </c>
      <c r="G301" s="32">
        <v>0</v>
      </c>
      <c r="H301" s="32">
        <v>0</v>
      </c>
      <c r="I301" s="32">
        <v>3</v>
      </c>
      <c r="J301" s="32">
        <v>-194.83394833948338</v>
      </c>
    </row>
    <row r="302" spans="1:10" x14ac:dyDescent="0.25">
      <c r="A302" s="99" t="str">
        <f t="shared" si="39"/>
        <v>2017_4_InEI</v>
      </c>
      <c r="B302" s="32" t="s">
        <v>77</v>
      </c>
      <c r="C302" s="32" t="s">
        <v>107</v>
      </c>
      <c r="D302" s="32">
        <v>7.0298685958046004E-4</v>
      </c>
      <c r="E302" s="32">
        <v>2.1463372487241637E-2</v>
      </c>
      <c r="F302" s="32">
        <v>4.7748119063111952E-2</v>
      </c>
      <c r="G302" s="32">
        <v>1.0296944755968998E-2</v>
      </c>
      <c r="H302" s="32">
        <v>9.9213538520400747E-4</v>
      </c>
      <c r="I302" s="32">
        <v>177.35752696907966</v>
      </c>
      <c r="J302" s="32">
        <v>-13.038998375128715</v>
      </c>
    </row>
    <row r="303" spans="1:10" x14ac:dyDescent="0.25">
      <c r="A303" s="99" t="str">
        <f t="shared" si="39"/>
        <v>2017_4_InIN</v>
      </c>
      <c r="B303" s="32" t="s">
        <v>77</v>
      </c>
      <c r="C303" s="32" t="s">
        <v>113</v>
      </c>
      <c r="D303" s="32">
        <v>9.7754026687252485E-2</v>
      </c>
      <c r="E303" s="32">
        <v>0.23820999016864605</v>
      </c>
      <c r="F303" s="32">
        <v>0.21810765301473803</v>
      </c>
      <c r="G303" s="32">
        <v>0.15998357154086038</v>
      </c>
      <c r="H303" s="32">
        <v>1.6986113538980524E-2</v>
      </c>
      <c r="I303" s="32">
        <v>172.0808422485259</v>
      </c>
      <c r="J303" s="32">
        <v>-32.797357263129342</v>
      </c>
    </row>
    <row r="304" spans="1:10" x14ac:dyDescent="0.25">
      <c r="A304" s="99" t="str">
        <f t="shared" si="39"/>
        <v>2017_4_lagE</v>
      </c>
      <c r="B304" s="32" t="s">
        <v>77</v>
      </c>
      <c r="C304" s="32" t="s">
        <v>226</v>
      </c>
      <c r="D304" s="32">
        <v>1.9720223645607591E-3</v>
      </c>
      <c r="E304" s="32">
        <v>2.291617096664067E-2</v>
      </c>
      <c r="F304" s="32">
        <v>3.6556199015473363E-2</v>
      </c>
      <c r="G304" s="32">
        <v>2.1201005533876913E-2</v>
      </c>
      <c r="H304" s="32">
        <v>1.8428483008405146E-3</v>
      </c>
      <c r="I304" s="32">
        <v>182.97103124673257</v>
      </c>
      <c r="J304" s="32">
        <v>-2.3358439184158293</v>
      </c>
    </row>
    <row r="305" spans="1:10" x14ac:dyDescent="0.25">
      <c r="A305" s="99" t="str">
        <f t="shared" si="39"/>
        <v>2017_4_lagI</v>
      </c>
      <c r="B305" s="32" t="s">
        <v>77</v>
      </c>
      <c r="C305" s="32" t="s">
        <v>227</v>
      </c>
      <c r="D305" s="32">
        <v>4.8802409843131417E-2</v>
      </c>
      <c r="E305" s="32">
        <v>0.17750388890136126</v>
      </c>
      <c r="F305" s="32">
        <v>0.28002115034660213</v>
      </c>
      <c r="G305" s="32">
        <v>0.21097971241466826</v>
      </c>
      <c r="H305" s="32">
        <v>4.8822379328213927E-2</v>
      </c>
      <c r="I305" s="32">
        <v>189.38896376057528</v>
      </c>
      <c r="J305" s="32">
        <v>4.3746860938149101</v>
      </c>
    </row>
    <row r="306" spans="1:10" x14ac:dyDescent="0.25">
      <c r="A306" s="99" t="str">
        <f t="shared" si="39"/>
        <v>2018_4_f4_1</v>
      </c>
      <c r="B306" s="32" t="s">
        <v>127</v>
      </c>
      <c r="C306" s="32" t="s">
        <v>43</v>
      </c>
      <c r="D306" s="32">
        <v>7.5835787285640041E-2</v>
      </c>
      <c r="E306" s="32">
        <v>0.4467001558981466</v>
      </c>
      <c r="F306" s="32">
        <v>1.286021132859865</v>
      </c>
      <c r="G306" s="32">
        <v>1.0388359605058031</v>
      </c>
      <c r="H306" s="32">
        <v>0.13150874761822279</v>
      </c>
      <c r="I306" s="32">
        <v>224</v>
      </c>
      <c r="J306" s="32">
        <v>23.615472286186129</v>
      </c>
    </row>
    <row r="307" spans="1:10" x14ac:dyDescent="0.25">
      <c r="A307" s="99" t="str">
        <f t="shared" si="39"/>
        <v>2018_4_f4_2</v>
      </c>
      <c r="B307" s="32" t="s">
        <v>127</v>
      </c>
      <c r="C307" s="32" t="s">
        <v>44</v>
      </c>
      <c r="D307" s="32">
        <v>5.5170348527910543E-2</v>
      </c>
      <c r="E307" s="32">
        <v>0.67922027164425314</v>
      </c>
      <c r="F307" s="32">
        <v>1.4784113648748018</v>
      </c>
      <c r="G307" s="32">
        <v>0.97872715129093846</v>
      </c>
      <c r="H307" s="32">
        <v>0.12754698276231458</v>
      </c>
      <c r="I307" s="32">
        <v>226</v>
      </c>
      <c r="J307" s="32">
        <v>13.385054520410627</v>
      </c>
    </row>
    <row r="308" spans="1:10" x14ac:dyDescent="0.25">
      <c r="A308" s="99" t="str">
        <f t="shared" si="39"/>
        <v>2018_4_f4_3</v>
      </c>
      <c r="B308" s="32" t="s">
        <v>127</v>
      </c>
      <c r="C308" s="32" t="s">
        <v>100</v>
      </c>
      <c r="D308" s="32">
        <v>6.8585857541986171E-3</v>
      </c>
      <c r="E308" s="32">
        <v>0.18628765884985546</v>
      </c>
      <c r="F308" s="32">
        <v>1.9808784236655055</v>
      </c>
      <c r="G308" s="32">
        <v>2.1951710912239926</v>
      </c>
      <c r="H308" s="32">
        <v>1.0344032253116247</v>
      </c>
      <c r="I308" s="32">
        <v>244</v>
      </c>
      <c r="J308" s="32">
        <v>75.208628969633153</v>
      </c>
    </row>
    <row r="309" spans="1:10" x14ac:dyDescent="0.25">
      <c r="A309" s="99" t="str">
        <f t="shared" si="39"/>
        <v>2018_4_f4_4</v>
      </c>
      <c r="B309" s="32" t="s">
        <v>127</v>
      </c>
      <c r="C309" s="32" t="s">
        <v>102</v>
      </c>
      <c r="D309" s="32">
        <v>0.57193523229472287</v>
      </c>
      <c r="E309" s="32">
        <v>2.7989935752218975</v>
      </c>
      <c r="F309" s="32">
        <v>3.8272551713893121</v>
      </c>
      <c r="G309" s="32">
        <v>1.1248932298436514</v>
      </c>
      <c r="H309" s="32">
        <v>0.3103019274334311</v>
      </c>
      <c r="I309" s="32">
        <v>214</v>
      </c>
      <c r="J309" s="32">
        <v>-25.451991861350461</v>
      </c>
    </row>
    <row r="310" spans="1:10" x14ac:dyDescent="0.25">
      <c r="A310" s="99" t="str">
        <f t="shared" si="39"/>
        <v>2018_4_f4_5</v>
      </c>
      <c r="B310" s="32" t="s">
        <v>127</v>
      </c>
      <c r="C310" s="32" t="s">
        <v>443</v>
      </c>
      <c r="D310" s="32">
        <v>9.0022450393421577E-2</v>
      </c>
      <c r="E310" s="32">
        <v>0.15909370763425626</v>
      </c>
      <c r="F310" s="32">
        <v>0.89086442146066869</v>
      </c>
      <c r="G310" s="32">
        <v>1.2873267202757952</v>
      </c>
      <c r="H310" s="32">
        <v>0.51666882324535912</v>
      </c>
      <c r="I310" s="32">
        <v>215</v>
      </c>
      <c r="J310" s="32">
        <v>67.307806705979161</v>
      </c>
    </row>
    <row r="311" spans="1:10" x14ac:dyDescent="0.25">
      <c r="A311" s="99" t="str">
        <f t="shared" si="39"/>
        <v>2018_4_f9_1</v>
      </c>
      <c r="B311" s="32" t="s">
        <v>127</v>
      </c>
      <c r="C311" s="32" t="s">
        <v>4</v>
      </c>
      <c r="D311" s="32">
        <v>1.4931578035683353E-2</v>
      </c>
      <c r="E311" s="32">
        <v>0.36230729256885508</v>
      </c>
      <c r="F311" s="32">
        <v>1.4671054910791614</v>
      </c>
      <c r="G311" s="32">
        <v>1.004607656331197</v>
      </c>
      <c r="H311" s="32">
        <v>4.1434262948207172E-2</v>
      </c>
      <c r="I311" s="32">
        <v>219</v>
      </c>
      <c r="J311" s="32">
        <v>24.055806594671047</v>
      </c>
    </row>
    <row r="312" spans="1:10" x14ac:dyDescent="0.25">
      <c r="A312" s="99" t="str">
        <f t="shared" si="39"/>
        <v>2018_4_f9_2</v>
      </c>
      <c r="B312" s="32" t="s">
        <v>127</v>
      </c>
      <c r="C312" s="32" t="s">
        <v>5</v>
      </c>
      <c r="D312" s="32">
        <v>4.9338314100302982E-2</v>
      </c>
      <c r="E312" s="32">
        <v>0.76563291364854247</v>
      </c>
      <c r="F312" s="32">
        <v>1.5856032991561735</v>
      </c>
      <c r="G312" s="32">
        <v>0.83782028412584109</v>
      </c>
      <c r="H312" s="32">
        <v>4.6781727058755954E-2</v>
      </c>
      <c r="I312" s="32">
        <v>223</v>
      </c>
      <c r="J312" s="32">
        <v>2.0417227389919601</v>
      </c>
    </row>
    <row r="313" spans="1:10" x14ac:dyDescent="0.25">
      <c r="A313" s="99" t="str">
        <f t="shared" si="39"/>
        <v>2018_4_f9_3</v>
      </c>
      <c r="B313" s="32" t="s">
        <v>127</v>
      </c>
      <c r="C313" s="32" t="s">
        <v>6</v>
      </c>
      <c r="D313" s="32">
        <v>1.6159265774867631E-2</v>
      </c>
      <c r="E313" s="32">
        <v>0.43329336353163461</v>
      </c>
      <c r="F313" s="32">
        <v>2.4967624004822739</v>
      </c>
      <c r="G313" s="32">
        <v>1.9837052479157309</v>
      </c>
      <c r="H313" s="32">
        <v>0.29347532663994885</v>
      </c>
      <c r="I313" s="32">
        <v>237</v>
      </c>
      <c r="J313" s="32">
        <v>40.300298226759431</v>
      </c>
    </row>
    <row r="314" spans="1:10" x14ac:dyDescent="0.25">
      <c r="A314" s="99" t="str">
        <f t="shared" si="39"/>
        <v>2018_4_f9_4</v>
      </c>
      <c r="B314" s="32" t="s">
        <v>127</v>
      </c>
      <c r="C314" s="32" t="s">
        <v>7</v>
      </c>
      <c r="D314" s="32">
        <v>0.66537304564192068</v>
      </c>
      <c r="E314" s="32">
        <v>2.9785345563932122</v>
      </c>
      <c r="F314" s="32">
        <v>2.7458870278902223</v>
      </c>
      <c r="G314" s="32">
        <v>0.6550674044639212</v>
      </c>
      <c r="H314" s="32">
        <v>0.16645003156682883</v>
      </c>
      <c r="I314" s="32">
        <v>193</v>
      </c>
      <c r="J314" s="32">
        <v>-46.056988654797891</v>
      </c>
    </row>
    <row r="315" spans="1:10" x14ac:dyDescent="0.25">
      <c r="A315" s="99" t="str">
        <f t="shared" si="39"/>
        <v>2018_4_InEI</v>
      </c>
      <c r="B315" s="32" t="s">
        <v>127</v>
      </c>
      <c r="C315" s="32" t="s">
        <v>107</v>
      </c>
      <c r="D315" s="32">
        <v>7.1677268956317312E-4</v>
      </c>
      <c r="E315" s="32">
        <v>1.9747700055780807E-2</v>
      </c>
      <c r="F315" s="32">
        <v>5.4874525805189492E-2</v>
      </c>
      <c r="G315" s="32">
        <v>3.2959189487289625E-2</v>
      </c>
      <c r="H315" s="32">
        <v>9.1581753624954973E-4</v>
      </c>
      <c r="I315" s="32">
        <v>221.48740454436117</v>
      </c>
      <c r="J315" s="32">
        <v>12.461386296880296</v>
      </c>
    </row>
    <row r="316" spans="1:10" x14ac:dyDescent="0.25">
      <c r="A316" s="99" t="str">
        <f t="shared" si="39"/>
        <v>2018_4_InIN</v>
      </c>
      <c r="B316" s="32" t="s">
        <v>127</v>
      </c>
      <c r="C316" s="32" t="s">
        <v>113</v>
      </c>
      <c r="D316" s="32">
        <v>4.6252176530900732E-2</v>
      </c>
      <c r="E316" s="32">
        <v>0.22909605154076046</v>
      </c>
      <c r="F316" s="32">
        <v>0.36133579916026903</v>
      </c>
      <c r="G316" s="32">
        <v>0.18170358599812092</v>
      </c>
      <c r="H316" s="32">
        <v>3.46972857769553E-2</v>
      </c>
      <c r="I316" s="32">
        <v>219.53548219222287</v>
      </c>
      <c r="J316" s="32">
        <v>-8.2643881204080873</v>
      </c>
    </row>
    <row r="317" spans="1:10" x14ac:dyDescent="0.25">
      <c r="A317" s="99" t="str">
        <f t="shared" si="39"/>
        <v>2018_4_lagE</v>
      </c>
      <c r="B317" s="32" t="s">
        <v>127</v>
      </c>
      <c r="C317" s="32" t="s">
        <v>226</v>
      </c>
      <c r="D317" s="32">
        <v>2.692396458372279E-3</v>
      </c>
      <c r="E317" s="32">
        <v>2.1848519536939101E-2</v>
      </c>
      <c r="F317" s="32">
        <v>4.8661984400700742E-2</v>
      </c>
      <c r="G317" s="32">
        <v>3.2979568513055113E-2</v>
      </c>
      <c r="H317" s="32">
        <v>4.6038800365129709E-3</v>
      </c>
      <c r="I317" s="32">
        <v>225.63433323470869</v>
      </c>
      <c r="J317" s="32">
        <v>13.498067473767023</v>
      </c>
    </row>
    <row r="318" spans="1:10" x14ac:dyDescent="0.25">
      <c r="A318" s="99" t="str">
        <f t="shared" si="39"/>
        <v>2018_4_lagI</v>
      </c>
      <c r="B318" s="32" t="s">
        <v>127</v>
      </c>
      <c r="C318" s="32" t="s">
        <v>227</v>
      </c>
      <c r="D318" s="32">
        <v>3.0089422221112588E-2</v>
      </c>
      <c r="E318" s="32">
        <v>0.20971033854964197</v>
      </c>
      <c r="F318" s="32">
        <v>0.43217415574656304</v>
      </c>
      <c r="G318" s="32">
        <v>0.25222780600832739</v>
      </c>
      <c r="H318" s="32">
        <v>8.6959150511829231E-2</v>
      </c>
      <c r="I318" s="32">
        <v>232.09925986959615</v>
      </c>
      <c r="J318" s="32">
        <v>15.45322096678159</v>
      </c>
    </row>
    <row r="319" spans="1:10" x14ac:dyDescent="0.25">
      <c r="A319" s="99" t="str">
        <f t="shared" si="39"/>
        <v>2019_4_f4_1</v>
      </c>
      <c r="B319" s="32" t="s">
        <v>730</v>
      </c>
      <c r="C319" s="32" t="s">
        <v>43</v>
      </c>
      <c r="D319" s="32">
        <v>3.0348172527282176E-2</v>
      </c>
      <c r="E319" s="32">
        <v>0.23041746059241294</v>
      </c>
      <c r="F319" s="32">
        <v>1.07230209596397</v>
      </c>
      <c r="G319" s="32">
        <v>0.95371557249263839</v>
      </c>
      <c r="H319" s="32">
        <v>0.11193486921877707</v>
      </c>
      <c r="I319" s="32">
        <v>190</v>
      </c>
      <c r="J319" s="32">
        <v>36.956050780629425</v>
      </c>
    </row>
    <row r="320" spans="1:10" x14ac:dyDescent="0.25">
      <c r="A320" s="99" t="str">
        <f t="shared" si="39"/>
        <v>2019_4_f4_2</v>
      </c>
      <c r="B320" s="32" t="s">
        <v>730</v>
      </c>
      <c r="C320" s="32" t="s">
        <v>44</v>
      </c>
      <c r="D320" s="32">
        <v>3.1114045875782714E-2</v>
      </c>
      <c r="E320" s="32">
        <v>0.51437150253693797</v>
      </c>
      <c r="F320" s="32">
        <v>1.1597845525049679</v>
      </c>
      <c r="G320" s="32">
        <v>0.81610226799797692</v>
      </c>
      <c r="H320" s="32">
        <v>5.7511761030144354E-2</v>
      </c>
      <c r="I320" s="32">
        <v>193</v>
      </c>
      <c r="J320" s="32">
        <v>13.747271219091642</v>
      </c>
    </row>
    <row r="321" spans="1:10" x14ac:dyDescent="0.25">
      <c r="A321" s="99" t="str">
        <f t="shared" si="39"/>
        <v>2019_4_f4_3</v>
      </c>
      <c r="B321" s="32" t="s">
        <v>730</v>
      </c>
      <c r="C321" s="32" t="s">
        <v>100</v>
      </c>
      <c r="D321" s="32">
        <v>6.8585857541986171E-3</v>
      </c>
      <c r="E321" s="32">
        <v>0.22259174458122</v>
      </c>
      <c r="F321" s="32">
        <v>0.813157415797923</v>
      </c>
      <c r="G321" s="32">
        <v>1.887599753010768</v>
      </c>
      <c r="H321" s="32">
        <v>0.62156443807954564</v>
      </c>
      <c r="I321" s="32">
        <v>202</v>
      </c>
      <c r="J321" s="32">
        <v>81.492273835091694</v>
      </c>
    </row>
    <row r="322" spans="1:10" x14ac:dyDescent="0.25">
      <c r="A322" s="99" t="str">
        <f t="shared" si="39"/>
        <v>2019_4_f4_4</v>
      </c>
      <c r="B322" s="32" t="s">
        <v>730</v>
      </c>
      <c r="C322" s="32" t="s">
        <v>102</v>
      </c>
      <c r="D322" s="32">
        <v>0.25985070746834033</v>
      </c>
      <c r="E322" s="32">
        <v>1.5682029190032307</v>
      </c>
      <c r="F322" s="32">
        <v>2.2050358376350885</v>
      </c>
      <c r="G322" s="32">
        <v>0.56382070041222565</v>
      </c>
      <c r="H322" s="32">
        <v>4.5623352025847663E-2</v>
      </c>
      <c r="I322" s="32">
        <v>180</v>
      </c>
      <c r="J322" s="32">
        <v>-30.863254392666146</v>
      </c>
    </row>
    <row r="323" spans="1:10" x14ac:dyDescent="0.25">
      <c r="A323" s="99" t="str">
        <f t="shared" ref="A323:A386" si="40">CONCATENATE(B323,"_",C323)</f>
        <v>2019_4_f4_5</v>
      </c>
      <c r="B323" s="32" t="s">
        <v>730</v>
      </c>
      <c r="C323" s="32" t="s">
        <v>443</v>
      </c>
      <c r="D323" s="32">
        <v>3.7931947326655779E-2</v>
      </c>
      <c r="E323" s="32">
        <v>2.8836393753782809E-2</v>
      </c>
      <c r="F323" s="32">
        <v>0.67295088036683826</v>
      </c>
      <c r="G323" s="32">
        <v>1.1077215671717981</v>
      </c>
      <c r="H323" s="32">
        <v>0.48795089076023279</v>
      </c>
      <c r="I323" s="32">
        <v>179</v>
      </c>
      <c r="J323" s="32">
        <v>84.736238368851275</v>
      </c>
    </row>
    <row r="324" spans="1:10" x14ac:dyDescent="0.25">
      <c r="A324" s="99" t="str">
        <f t="shared" si="40"/>
        <v>2019_4_f9_1</v>
      </c>
      <c r="B324" s="32" t="s">
        <v>730</v>
      </c>
      <c r="C324" s="32" t="s">
        <v>4</v>
      </c>
      <c r="D324" s="32">
        <v>1.9400658236618743E-2</v>
      </c>
      <c r="E324" s="32">
        <v>0.12132340204399793</v>
      </c>
      <c r="F324" s="32">
        <v>0.94557422483977116</v>
      </c>
      <c r="G324" s="32">
        <v>1.1357353195912001</v>
      </c>
      <c r="H324" s="32">
        <v>6.9253421098215848E-2</v>
      </c>
      <c r="I324" s="32">
        <v>182</v>
      </c>
      <c r="J324" s="32">
        <v>48.624089025975991</v>
      </c>
    </row>
    <row r="325" spans="1:10" x14ac:dyDescent="0.25">
      <c r="A325" s="99" t="str">
        <f t="shared" si="40"/>
        <v>2019_4_f9_2</v>
      </c>
      <c r="B325" s="32" t="s">
        <v>730</v>
      </c>
      <c r="C325" s="32" t="s">
        <v>5</v>
      </c>
      <c r="D325" s="32">
        <v>1.8621111586193236E-2</v>
      </c>
      <c r="E325" s="32">
        <v>0.56630456169433352</v>
      </c>
      <c r="F325" s="32">
        <v>1.0589023910058333</v>
      </c>
      <c r="G325" s="32">
        <v>0.8019685390399317</v>
      </c>
      <c r="H325" s="32">
        <v>2.9381671970018015E-2</v>
      </c>
      <c r="I325" s="32">
        <v>184</v>
      </c>
      <c r="J325" s="32">
        <v>10.390568658431661</v>
      </c>
    </row>
    <row r="326" spans="1:10" x14ac:dyDescent="0.25">
      <c r="A326" s="99" t="str">
        <f t="shared" si="40"/>
        <v>2019_4_f9_3</v>
      </c>
      <c r="B326" s="32" t="s">
        <v>730</v>
      </c>
      <c r="C326" s="32" t="s">
        <v>6</v>
      </c>
      <c r="D326" s="32">
        <v>0</v>
      </c>
      <c r="E326" s="32">
        <v>0.2241005945492561</v>
      </c>
      <c r="F326" s="32">
        <v>1.0301317962212686</v>
      </c>
      <c r="G326" s="32">
        <v>1.5949243107228022</v>
      </c>
      <c r="H326" s="32">
        <v>0.36938277378947831</v>
      </c>
      <c r="I326" s="32">
        <v>189</v>
      </c>
      <c r="J326" s="32">
        <v>65.544924334573778</v>
      </c>
    </row>
    <row r="327" spans="1:10" x14ac:dyDescent="0.25">
      <c r="A327" s="99" t="str">
        <f t="shared" si="40"/>
        <v>2019_4_f9_4</v>
      </c>
      <c r="B327" s="32" t="s">
        <v>730</v>
      </c>
      <c r="C327" s="32" t="s">
        <v>7</v>
      </c>
      <c r="D327" s="32">
        <v>0.34370705982842498</v>
      </c>
      <c r="E327" s="32">
        <v>1.4019014372191478</v>
      </c>
      <c r="F327" s="32">
        <v>1.9003602332231582</v>
      </c>
      <c r="G327" s="32">
        <v>0.36244290117725708</v>
      </c>
      <c r="H327" s="32">
        <v>4.4880603112117952E-2</v>
      </c>
      <c r="I327" s="32">
        <v>167</v>
      </c>
      <c r="J327" s="32">
        <v>-40.389672264826885</v>
      </c>
    </row>
    <row r="328" spans="1:10" x14ac:dyDescent="0.25">
      <c r="A328" s="99" t="str">
        <f t="shared" si="40"/>
        <v>2019_4_f9_5</v>
      </c>
      <c r="B328" s="32" t="s">
        <v>730</v>
      </c>
      <c r="C328" s="32" t="s">
        <v>444</v>
      </c>
      <c r="D328" s="32">
        <v>7.9839649560276543E-3</v>
      </c>
      <c r="E328" s="32">
        <v>0</v>
      </c>
      <c r="F328" s="32">
        <v>2.598439814194976E-2</v>
      </c>
      <c r="G328" s="32">
        <v>8.2922888059555507E-3</v>
      </c>
      <c r="H328" s="32">
        <v>0</v>
      </c>
      <c r="I328" s="32">
        <v>4</v>
      </c>
      <c r="J328" s="32">
        <v>-18.162618796198522</v>
      </c>
    </row>
    <row r="329" spans="1:10" x14ac:dyDescent="0.25">
      <c r="A329" s="99" t="str">
        <f t="shared" si="40"/>
        <v>2019_4_InEI</v>
      </c>
      <c r="B329" s="32" t="s">
        <v>730</v>
      </c>
      <c r="C329" s="32" t="s">
        <v>107</v>
      </c>
      <c r="D329" s="32">
        <v>9.259103580679549E-4</v>
      </c>
      <c r="E329" s="32">
        <v>1.3238386948280532E-2</v>
      </c>
      <c r="F329" s="32">
        <v>3.3327224569917074E-2</v>
      </c>
      <c r="G329" s="32">
        <v>3.0713758425150575E-2</v>
      </c>
      <c r="H329" s="32">
        <v>1.2878416378505433E-3</v>
      </c>
      <c r="I329" s="32">
        <v>183.89661621302767</v>
      </c>
      <c r="J329" s="32">
        <v>22.894099001847692</v>
      </c>
    </row>
    <row r="330" spans="1:10" x14ac:dyDescent="0.25">
      <c r="A330" s="99" t="str">
        <f t="shared" si="40"/>
        <v>2019_4_InIN</v>
      </c>
      <c r="B330" s="32" t="s">
        <v>730</v>
      </c>
      <c r="C330" s="32" t="s">
        <v>113</v>
      </c>
      <c r="D330" s="32">
        <v>2.4918687277301812E-2</v>
      </c>
      <c r="E330" s="32">
        <v>7.8734274573542359E-2</v>
      </c>
      <c r="F330" s="32">
        <v>0.16736254170849083</v>
      </c>
      <c r="G330" s="32">
        <v>8.6526452680029439E-2</v>
      </c>
      <c r="H330" s="32">
        <v>1.8318908670229405E-2</v>
      </c>
      <c r="I330" s="32">
        <v>182.06000461461255</v>
      </c>
      <c r="J330" s="32">
        <v>-1.4386651052267356</v>
      </c>
    </row>
    <row r="331" spans="1:10" x14ac:dyDescent="0.25">
      <c r="A331" s="99" t="str">
        <f t="shared" si="40"/>
        <v>2019_4_lagE</v>
      </c>
      <c r="B331" s="32" t="s">
        <v>730</v>
      </c>
      <c r="C331" s="32" t="s">
        <v>226</v>
      </c>
      <c r="D331" s="32">
        <v>1.2975497787424768E-3</v>
      </c>
      <c r="E331" s="32">
        <v>1.3321190365976961E-2</v>
      </c>
      <c r="F331" s="32">
        <v>3.8763897456919785E-2</v>
      </c>
      <c r="G331" s="32">
        <v>2.69854630231759E-2</v>
      </c>
      <c r="H331" s="32">
        <v>1.9748268016443714E-3</v>
      </c>
      <c r="I331" s="32">
        <v>191.43217166610526</v>
      </c>
      <c r="J331" s="32">
        <v>18.239364536093341</v>
      </c>
    </row>
    <row r="332" spans="1:10" x14ac:dyDescent="0.25">
      <c r="A332" s="99" t="str">
        <f t="shared" si="40"/>
        <v>2019_4_lagI</v>
      </c>
      <c r="B332" s="32" t="s">
        <v>730</v>
      </c>
      <c r="C332" s="32" t="s">
        <v>227</v>
      </c>
      <c r="D332" s="32">
        <v>1.2116893204049782E-2</v>
      </c>
      <c r="E332" s="32">
        <v>9.7099237783730502E-2</v>
      </c>
      <c r="F332" s="32">
        <v>0.19364315358533479</v>
      </c>
      <c r="G332" s="32">
        <v>0.11609650552216662</v>
      </c>
      <c r="H332" s="32">
        <v>2.0643050135992252E-2</v>
      </c>
      <c r="I332" s="32">
        <v>195.58864936832737</v>
      </c>
      <c r="J332" s="32">
        <v>8.2005634007940724</v>
      </c>
    </row>
    <row r="333" spans="1:10" x14ac:dyDescent="0.25">
      <c r="A333" s="99" t="str">
        <f t="shared" si="40"/>
        <v>2020_4_f4_1</v>
      </c>
      <c r="B333" s="32" t="s">
        <v>734</v>
      </c>
      <c r="C333" s="32" t="s">
        <v>43</v>
      </c>
      <c r="D333" s="32">
        <v>3.9286332929152956E-2</v>
      </c>
      <c r="E333" s="32">
        <v>0.14810323921704485</v>
      </c>
      <c r="F333" s="32">
        <v>0.82896241122466652</v>
      </c>
      <c r="G333" s="32">
        <v>2.3657024077602635</v>
      </c>
      <c r="H333" s="32">
        <v>0.23131820543911308</v>
      </c>
      <c r="I333" s="32">
        <v>258</v>
      </c>
      <c r="J333" s="32">
        <v>72.000958772770858</v>
      </c>
    </row>
    <row r="334" spans="1:10" x14ac:dyDescent="0.25">
      <c r="A334" s="99" t="str">
        <f t="shared" si="40"/>
        <v>2020_4_f4_2</v>
      </c>
      <c r="B334" s="32" t="s">
        <v>734</v>
      </c>
      <c r="C334" s="32" t="s">
        <v>44</v>
      </c>
      <c r="D334" s="32">
        <v>5.6626495069489267E-2</v>
      </c>
      <c r="E334" s="32">
        <v>0.46727840607133087</v>
      </c>
      <c r="F334" s="32">
        <v>1.6710789559999553</v>
      </c>
      <c r="G334" s="32">
        <v>1.9863109202579892</v>
      </c>
      <c r="H334" s="32">
        <v>5.8960239300250704E-2</v>
      </c>
      <c r="I334" s="32">
        <v>268</v>
      </c>
      <c r="J334" s="32">
        <v>35.934159541054264</v>
      </c>
    </row>
    <row r="335" spans="1:10" x14ac:dyDescent="0.25">
      <c r="A335" s="99" t="str">
        <f t="shared" si="40"/>
        <v>2020_4_f4_3</v>
      </c>
      <c r="B335" s="32" t="s">
        <v>734</v>
      </c>
      <c r="C335" s="32" t="s">
        <v>100</v>
      </c>
      <c r="D335" s="32">
        <v>0</v>
      </c>
      <c r="E335" s="32">
        <v>0.29493613386877982</v>
      </c>
      <c r="F335" s="32">
        <v>1.500005768229858</v>
      </c>
      <c r="G335" s="32">
        <v>2.9966627542156372</v>
      </c>
      <c r="H335" s="32">
        <v>0.60378176824230778</v>
      </c>
      <c r="I335" s="32">
        <v>262</v>
      </c>
      <c r="J335" s="32">
        <v>72.456166235632608</v>
      </c>
    </row>
    <row r="336" spans="1:10" x14ac:dyDescent="0.25">
      <c r="A336" s="99" t="str">
        <f t="shared" si="40"/>
        <v>2020_4_f4_4</v>
      </c>
      <c r="B336" s="32" t="s">
        <v>734</v>
      </c>
      <c r="C336" s="32" t="s">
        <v>102</v>
      </c>
      <c r="D336" s="32">
        <v>0.59258365209640873</v>
      </c>
      <c r="E336" s="32">
        <v>3.2694321684554533</v>
      </c>
      <c r="F336" s="32">
        <v>2.4845693913172653</v>
      </c>
      <c r="G336" s="32">
        <v>0.9766034092175141</v>
      </c>
      <c r="H336" s="32">
        <v>7.7784379990344266E-2</v>
      </c>
      <c r="I336" s="32">
        <v>241</v>
      </c>
      <c r="J336" s="32">
        <v>-44.891763596037841</v>
      </c>
    </row>
    <row r="337" spans="1:10" x14ac:dyDescent="0.25">
      <c r="A337" s="99" t="str">
        <f t="shared" si="40"/>
        <v>2020_4_f4_5</v>
      </c>
      <c r="B337" s="32" t="s">
        <v>734</v>
      </c>
      <c r="C337" s="32" t="s">
        <v>443</v>
      </c>
      <c r="D337" s="32">
        <v>5.4732332140938568E-2</v>
      </c>
      <c r="E337" s="32">
        <v>0.1005176319692567</v>
      </c>
      <c r="F337" s="32">
        <v>0.64883340579632343</v>
      </c>
      <c r="G337" s="32">
        <v>1.9822683740568878</v>
      </c>
      <c r="H337" s="32">
        <v>0.82180070994795029</v>
      </c>
      <c r="I337" s="32">
        <v>242</v>
      </c>
      <c r="J337" s="32">
        <v>94.671373821766309</v>
      </c>
    </row>
    <row r="338" spans="1:10" x14ac:dyDescent="0.25">
      <c r="A338" s="99" t="str">
        <f t="shared" si="40"/>
        <v>2020_4_f9_1</v>
      </c>
      <c r="B338" s="32" t="s">
        <v>734</v>
      </c>
      <c r="C338" s="32" t="s">
        <v>4</v>
      </c>
      <c r="D338" s="32">
        <v>5.3040013857613026E-2</v>
      </c>
      <c r="E338" s="32">
        <v>0.14186731335527455</v>
      </c>
      <c r="F338" s="32">
        <v>1.2236618742421621</v>
      </c>
      <c r="G338" s="32">
        <v>2.0688376927074308</v>
      </c>
      <c r="H338" s="32">
        <v>0.25314394595530915</v>
      </c>
      <c r="I338" s="32">
        <v>265</v>
      </c>
      <c r="J338" s="32">
        <v>62.214853988570987</v>
      </c>
    </row>
    <row r="339" spans="1:10" x14ac:dyDescent="0.25">
      <c r="A339" s="99" t="str">
        <f t="shared" si="40"/>
        <v>2020_4_f9_2</v>
      </c>
      <c r="B339" s="32" t="s">
        <v>734</v>
      </c>
      <c r="C339" s="32" t="s">
        <v>5</v>
      </c>
      <c r="D339" s="32">
        <v>3.8829596619078352E-2</v>
      </c>
      <c r="E339" s="32">
        <v>0.5928899776168155</v>
      </c>
      <c r="F339" s="32">
        <v>1.9338243668017636</v>
      </c>
      <c r="G339" s="32">
        <v>1.642690358667851</v>
      </c>
      <c r="H339" s="32">
        <v>1.6064524544646214E-2</v>
      </c>
      <c r="I339" s="32">
        <v>266</v>
      </c>
      <c r="J339" s="32">
        <v>23.773655195437954</v>
      </c>
    </row>
    <row r="340" spans="1:10" x14ac:dyDescent="0.25">
      <c r="A340" s="99" t="str">
        <f t="shared" si="40"/>
        <v>2020_4_f9_3</v>
      </c>
      <c r="B340" s="32" t="s">
        <v>734</v>
      </c>
      <c r="C340" s="32" t="s">
        <v>6</v>
      </c>
      <c r="D340" s="32">
        <v>6.4793070408774661E-2</v>
      </c>
      <c r="E340" s="32">
        <v>0.28282686463337181</v>
      </c>
      <c r="F340" s="32">
        <v>2.2299596291215225</v>
      </c>
      <c r="G340" s="32">
        <v>2.3768669599465735</v>
      </c>
      <c r="H340" s="32">
        <v>0.41183286959877796</v>
      </c>
      <c r="I340" s="32">
        <v>261</v>
      </c>
      <c r="J340" s="32">
        <v>51.956290180525599</v>
      </c>
    </row>
    <row r="341" spans="1:10" x14ac:dyDescent="0.25">
      <c r="A341" s="99" t="str">
        <f t="shared" si="40"/>
        <v>2020_4_f9_4</v>
      </c>
      <c r="B341" s="32" t="s">
        <v>734</v>
      </c>
      <c r="C341" s="32" t="s">
        <v>7</v>
      </c>
      <c r="D341" s="32">
        <v>0.95738478107475766</v>
      </c>
      <c r="E341" s="32">
        <v>4.1515022096780188</v>
      </c>
      <c r="F341" s="32">
        <v>1.9261521892524234</v>
      </c>
      <c r="G341" s="32">
        <v>0.39811341775912656</v>
      </c>
      <c r="H341" s="32">
        <v>2.2468154640323838E-3</v>
      </c>
      <c r="I341" s="32">
        <v>243</v>
      </c>
      <c r="J341" s="32">
        <v>-76.171627217013878</v>
      </c>
    </row>
    <row r="342" spans="1:10" x14ac:dyDescent="0.25">
      <c r="A342" s="99" t="str">
        <f t="shared" si="40"/>
        <v>2020_4_InEI</v>
      </c>
      <c r="B342" s="32" t="s">
        <v>734</v>
      </c>
      <c r="C342" s="32" t="s">
        <v>107</v>
      </c>
      <c r="D342" s="32">
        <v>2.2553565525248267E-3</v>
      </c>
      <c r="E342" s="32">
        <v>1.4735439185512875E-2</v>
      </c>
      <c r="F342" s="32">
        <v>6.0174004442807356E-2</v>
      </c>
      <c r="G342" s="32">
        <v>6.8586914149089101E-2</v>
      </c>
      <c r="H342" s="32">
        <v>5.0691477973331704E-3</v>
      </c>
      <c r="I342" s="32">
        <v>266.29492248509985</v>
      </c>
      <c r="J342" s="32">
        <v>39.436889972822613</v>
      </c>
    </row>
    <row r="343" spans="1:10" x14ac:dyDescent="0.25">
      <c r="A343" s="99" t="str">
        <f t="shared" si="40"/>
        <v>2020_4_InIN</v>
      </c>
      <c r="B343" s="32" t="s">
        <v>734</v>
      </c>
      <c r="C343" s="32" t="s">
        <v>113</v>
      </c>
      <c r="D343" s="32">
        <v>3.9023592612932576E-2</v>
      </c>
      <c r="E343" s="32">
        <v>0.26142429254719562</v>
      </c>
      <c r="F343" s="32">
        <v>0.25208701179328996</v>
      </c>
      <c r="G343" s="32">
        <v>0.13269086676042233</v>
      </c>
      <c r="H343" s="32">
        <v>1.3695692217357131E-2</v>
      </c>
      <c r="I343" s="32">
        <v>254.75662098612565</v>
      </c>
      <c r="J343" s="32">
        <v>-25.666578848823235</v>
      </c>
    </row>
    <row r="344" spans="1:10" x14ac:dyDescent="0.25">
      <c r="A344" s="99" t="str">
        <f t="shared" si="40"/>
        <v>2020_4_lagE</v>
      </c>
      <c r="B344" s="32" t="s">
        <v>734</v>
      </c>
      <c r="C344" s="32" t="s">
        <v>226</v>
      </c>
      <c r="D344" s="32">
        <v>2.2710684575015178E-3</v>
      </c>
      <c r="E344" s="32">
        <v>1.3344915089483751E-2</v>
      </c>
      <c r="F344" s="32">
        <v>4.6642764245091665E-2</v>
      </c>
      <c r="G344" s="32">
        <v>8.1131681634189004E-2</v>
      </c>
      <c r="H344" s="32">
        <v>4.1264425745156496E-3</v>
      </c>
      <c r="I344" s="32">
        <v>264.36340159342808</v>
      </c>
      <c r="J344" s="32">
        <v>48.467347367801224</v>
      </c>
    </row>
    <row r="345" spans="1:10" x14ac:dyDescent="0.25">
      <c r="A345" s="99" t="str">
        <f t="shared" si="40"/>
        <v>2020_4_lagI</v>
      </c>
      <c r="B345" s="32" t="s">
        <v>734</v>
      </c>
      <c r="C345" s="32" t="s">
        <v>227</v>
      </c>
      <c r="D345" s="32">
        <v>2.4109490078232453E-2</v>
      </c>
      <c r="E345" s="32">
        <v>0.21561331842360187</v>
      </c>
      <c r="F345" s="32">
        <v>0.21112008259524545</v>
      </c>
      <c r="G345" s="32">
        <v>0.21117527447820914</v>
      </c>
      <c r="H345" s="32">
        <v>3.8038766152709874E-2</v>
      </c>
      <c r="I345" s="32">
        <v>253.27334869475686</v>
      </c>
      <c r="J345" s="32">
        <v>3.3455147920257908</v>
      </c>
    </row>
    <row r="346" spans="1:10" x14ac:dyDescent="0.25">
      <c r="A346" s="17" t="str">
        <f t="shared" si="40"/>
        <v>_</v>
      </c>
      <c r="B346" s="33"/>
      <c r="C346" s="33"/>
      <c r="D346" s="34"/>
      <c r="E346" s="34"/>
      <c r="F346" s="34"/>
      <c r="G346" s="34"/>
      <c r="H346" s="34"/>
      <c r="I346" s="34"/>
      <c r="J346" s="34"/>
    </row>
    <row r="347" spans="1:10" x14ac:dyDescent="0.25">
      <c r="A347" s="17" t="str">
        <f t="shared" si="40"/>
        <v>_</v>
      </c>
      <c r="B347" s="33"/>
      <c r="C347" s="33"/>
      <c r="D347" s="34"/>
      <c r="E347" s="34"/>
      <c r="F347" s="34"/>
      <c r="G347" s="34"/>
      <c r="H347" s="34"/>
      <c r="I347" s="34"/>
      <c r="J347" s="34"/>
    </row>
    <row r="348" spans="1:10" x14ac:dyDescent="0.25">
      <c r="A348" s="17" t="str">
        <f t="shared" si="40"/>
        <v>_</v>
      </c>
      <c r="B348" s="33"/>
      <c r="C348" s="33"/>
      <c r="D348" s="34"/>
      <c r="E348" s="34"/>
      <c r="F348" s="34"/>
      <c r="G348" s="34"/>
      <c r="H348" s="34"/>
      <c r="I348" s="34"/>
      <c r="J348" s="34"/>
    </row>
    <row r="349" spans="1:10" x14ac:dyDescent="0.25">
      <c r="A349" s="17" t="str">
        <f t="shared" si="40"/>
        <v>_</v>
      </c>
      <c r="B349" s="33"/>
      <c r="C349" s="33"/>
      <c r="D349" s="34"/>
      <c r="E349" s="34"/>
      <c r="F349" s="34"/>
      <c r="G349" s="34"/>
      <c r="H349" s="34"/>
      <c r="I349" s="34"/>
      <c r="J349" s="34"/>
    </row>
    <row r="350" spans="1:10" x14ac:dyDescent="0.25">
      <c r="A350" s="17" t="str">
        <f t="shared" si="40"/>
        <v>_</v>
      </c>
      <c r="B350" s="33"/>
      <c r="C350" s="33"/>
      <c r="D350" s="34"/>
      <c r="E350" s="34"/>
      <c r="F350" s="34"/>
      <c r="G350" s="34"/>
      <c r="H350" s="34"/>
      <c r="I350" s="34"/>
      <c r="J350" s="34"/>
    </row>
    <row r="351" spans="1:10" x14ac:dyDescent="0.25">
      <c r="A351" s="17" t="str">
        <f t="shared" si="40"/>
        <v>_</v>
      </c>
      <c r="B351" s="33"/>
      <c r="C351" s="33"/>
      <c r="D351" s="34"/>
      <c r="E351" s="34"/>
      <c r="F351" s="34"/>
      <c r="G351" s="34"/>
      <c r="H351" s="34"/>
      <c r="I351" s="34"/>
      <c r="J351" s="34"/>
    </row>
    <row r="352" spans="1:10" x14ac:dyDescent="0.25">
      <c r="A352" s="17" t="str">
        <f t="shared" si="40"/>
        <v>_</v>
      </c>
      <c r="B352" s="33"/>
      <c r="C352" s="33"/>
      <c r="D352" s="34"/>
      <c r="E352" s="34"/>
      <c r="F352" s="34"/>
      <c r="G352" s="34"/>
      <c r="H352" s="34"/>
      <c r="I352" s="34"/>
      <c r="J352" s="34"/>
    </row>
    <row r="353" spans="1:10" x14ac:dyDescent="0.25">
      <c r="A353" s="17" t="str">
        <f t="shared" si="40"/>
        <v>_</v>
      </c>
      <c r="B353" s="33"/>
      <c r="C353" s="33"/>
      <c r="D353" s="34"/>
      <c r="E353" s="34"/>
      <c r="F353" s="34"/>
      <c r="G353" s="34"/>
      <c r="H353" s="34"/>
      <c r="I353" s="34"/>
      <c r="J353" s="34"/>
    </row>
    <row r="354" spans="1:10" x14ac:dyDescent="0.25">
      <c r="A354" s="17" t="str">
        <f t="shared" si="40"/>
        <v>_</v>
      </c>
      <c r="B354" s="33"/>
      <c r="C354" s="33"/>
      <c r="D354" s="34"/>
      <c r="E354" s="34"/>
      <c r="F354" s="34"/>
      <c r="G354" s="34"/>
      <c r="H354" s="34"/>
      <c r="I354" s="34"/>
      <c r="J354" s="34"/>
    </row>
    <row r="355" spans="1:10" x14ac:dyDescent="0.25">
      <c r="A355" s="17" t="str">
        <f t="shared" si="40"/>
        <v>_</v>
      </c>
      <c r="B355" s="33"/>
      <c r="C355" s="33"/>
      <c r="D355" s="34"/>
      <c r="E355" s="34"/>
      <c r="F355" s="34"/>
      <c r="G355" s="34"/>
      <c r="H355" s="34"/>
      <c r="I355" s="34"/>
      <c r="J355" s="34"/>
    </row>
    <row r="356" spans="1:10" x14ac:dyDescent="0.25">
      <c r="A356" s="17" t="str">
        <f t="shared" si="40"/>
        <v>_</v>
      </c>
      <c r="B356" s="33"/>
      <c r="C356" s="33"/>
      <c r="D356" s="34"/>
      <c r="E356" s="34"/>
      <c r="F356" s="34"/>
      <c r="G356" s="34"/>
      <c r="H356" s="34"/>
      <c r="I356" s="34"/>
      <c r="J356" s="34"/>
    </row>
    <row r="357" spans="1:10" x14ac:dyDescent="0.25">
      <c r="A357" s="17" t="str">
        <f t="shared" si="40"/>
        <v>_</v>
      </c>
      <c r="B357" s="33"/>
      <c r="C357" s="33"/>
      <c r="D357" s="34"/>
      <c r="E357" s="34"/>
      <c r="F357" s="34"/>
      <c r="G357" s="34"/>
      <c r="H357" s="34"/>
      <c r="I357" s="34"/>
      <c r="J357" s="34"/>
    </row>
    <row r="358" spans="1:10" x14ac:dyDescent="0.25">
      <c r="A358" s="17" t="str">
        <f t="shared" si="40"/>
        <v>_</v>
      </c>
      <c r="B358" s="33"/>
      <c r="C358" s="33"/>
      <c r="D358" s="34"/>
      <c r="E358" s="34"/>
      <c r="F358" s="34"/>
      <c r="G358" s="34"/>
      <c r="H358" s="34"/>
      <c r="I358" s="34"/>
      <c r="J358" s="34"/>
    </row>
    <row r="359" spans="1:10" x14ac:dyDescent="0.25">
      <c r="A359" s="17" t="str">
        <f t="shared" si="40"/>
        <v>_</v>
      </c>
      <c r="B359" s="33"/>
      <c r="C359" s="33"/>
      <c r="D359" s="34"/>
      <c r="E359" s="34"/>
      <c r="F359" s="34"/>
      <c r="G359" s="34"/>
      <c r="H359" s="34"/>
      <c r="I359" s="34"/>
      <c r="J359" s="34"/>
    </row>
    <row r="360" spans="1:10" x14ac:dyDescent="0.25">
      <c r="A360" s="17" t="str">
        <f t="shared" si="40"/>
        <v>_</v>
      </c>
      <c r="B360" s="33"/>
      <c r="C360" s="33"/>
      <c r="D360" s="34"/>
      <c r="E360" s="34"/>
      <c r="F360" s="34"/>
      <c r="G360" s="34"/>
      <c r="H360" s="34"/>
      <c r="I360" s="34"/>
      <c r="J360" s="34"/>
    </row>
    <row r="361" spans="1:10" x14ac:dyDescent="0.25">
      <c r="A361" s="17" t="str">
        <f t="shared" si="40"/>
        <v>_</v>
      </c>
      <c r="B361" s="33"/>
      <c r="C361" s="33"/>
      <c r="D361" s="34"/>
      <c r="E361" s="34"/>
      <c r="F361" s="34"/>
      <c r="G361" s="34"/>
      <c r="H361" s="34"/>
      <c r="I361" s="34"/>
      <c r="J361" s="34"/>
    </row>
    <row r="362" spans="1:10" x14ac:dyDescent="0.25">
      <c r="A362" s="17" t="str">
        <f t="shared" si="40"/>
        <v>_</v>
      </c>
      <c r="B362" s="33"/>
      <c r="C362" s="33"/>
      <c r="D362" s="34"/>
      <c r="E362" s="34"/>
      <c r="F362" s="34"/>
      <c r="G362" s="34"/>
      <c r="H362" s="34"/>
      <c r="I362" s="34"/>
      <c r="J362" s="34"/>
    </row>
    <row r="363" spans="1:10" x14ac:dyDescent="0.25">
      <c r="A363" s="17" t="str">
        <f t="shared" si="40"/>
        <v>_</v>
      </c>
      <c r="B363" s="33"/>
      <c r="C363" s="33"/>
      <c r="D363" s="34"/>
      <c r="E363" s="34"/>
      <c r="F363" s="34"/>
      <c r="G363" s="34"/>
      <c r="H363" s="34"/>
      <c r="I363" s="34"/>
      <c r="J363" s="34"/>
    </row>
    <row r="364" spans="1:10" x14ac:dyDescent="0.25">
      <c r="A364" s="17" t="str">
        <f t="shared" si="40"/>
        <v>_</v>
      </c>
      <c r="B364" s="33"/>
      <c r="C364" s="33"/>
      <c r="D364" s="34"/>
      <c r="E364" s="34"/>
      <c r="F364" s="34"/>
      <c r="G364" s="34"/>
      <c r="H364" s="34"/>
      <c r="I364" s="34"/>
      <c r="J364" s="34"/>
    </row>
    <row r="365" spans="1:10" x14ac:dyDescent="0.25">
      <c r="A365" s="17" t="str">
        <f t="shared" si="40"/>
        <v>_</v>
      </c>
      <c r="B365" s="33"/>
      <c r="C365" s="33"/>
      <c r="D365" s="34"/>
      <c r="E365" s="34"/>
      <c r="F365" s="34"/>
      <c r="G365" s="34"/>
      <c r="H365" s="34"/>
      <c r="I365" s="34"/>
      <c r="J365" s="34"/>
    </row>
    <row r="366" spans="1:10" x14ac:dyDescent="0.25">
      <c r="A366" s="17" t="str">
        <f t="shared" si="40"/>
        <v>_</v>
      </c>
      <c r="B366" s="33"/>
      <c r="C366" s="33"/>
      <c r="D366" s="34"/>
      <c r="E366" s="34"/>
      <c r="F366" s="34"/>
      <c r="G366" s="34"/>
      <c r="H366" s="34"/>
      <c r="I366" s="34"/>
      <c r="J366" s="34"/>
    </row>
    <row r="367" spans="1:10" x14ac:dyDescent="0.25">
      <c r="A367" s="17" t="str">
        <f t="shared" si="40"/>
        <v>_</v>
      </c>
      <c r="B367" s="33"/>
      <c r="C367" s="33"/>
      <c r="D367" s="34"/>
      <c r="E367" s="34"/>
      <c r="F367" s="34"/>
      <c r="G367" s="34"/>
      <c r="H367" s="34"/>
      <c r="I367" s="34"/>
      <c r="J367" s="34"/>
    </row>
    <row r="368" spans="1:10" x14ac:dyDescent="0.25">
      <c r="A368" s="17" t="str">
        <f t="shared" si="40"/>
        <v>_</v>
      </c>
      <c r="B368" s="33"/>
      <c r="C368" s="33"/>
      <c r="D368" s="34"/>
      <c r="E368" s="34"/>
      <c r="F368" s="34"/>
      <c r="G368" s="34"/>
      <c r="H368" s="34"/>
      <c r="I368" s="34"/>
      <c r="J368" s="34"/>
    </row>
    <row r="369" spans="1:10" x14ac:dyDescent="0.25">
      <c r="A369" s="17" t="str">
        <f t="shared" si="40"/>
        <v>_</v>
      </c>
      <c r="B369" s="33"/>
      <c r="C369" s="33"/>
      <c r="D369" s="34"/>
      <c r="E369" s="34"/>
      <c r="F369" s="34"/>
      <c r="G369" s="34"/>
      <c r="H369" s="34"/>
      <c r="I369" s="34"/>
      <c r="J369" s="34"/>
    </row>
    <row r="370" spans="1:10" x14ac:dyDescent="0.25">
      <c r="A370" s="17" t="str">
        <f t="shared" si="40"/>
        <v>_</v>
      </c>
      <c r="B370" s="33"/>
      <c r="C370" s="33"/>
      <c r="D370" s="34"/>
      <c r="E370" s="34"/>
      <c r="F370" s="34"/>
      <c r="G370" s="34"/>
      <c r="H370" s="34"/>
      <c r="I370" s="34"/>
      <c r="J370" s="34"/>
    </row>
    <row r="371" spans="1:10" x14ac:dyDescent="0.25">
      <c r="A371" s="17" t="str">
        <f t="shared" si="40"/>
        <v>_</v>
      </c>
      <c r="B371" s="33"/>
      <c r="C371" s="33"/>
      <c r="D371" s="34"/>
      <c r="E371" s="34"/>
      <c r="F371" s="34"/>
      <c r="G371" s="34"/>
      <c r="H371" s="34"/>
      <c r="I371" s="34"/>
      <c r="J371" s="34"/>
    </row>
    <row r="372" spans="1:10" x14ac:dyDescent="0.25">
      <c r="A372" s="17" t="str">
        <f t="shared" si="40"/>
        <v>_</v>
      </c>
      <c r="B372" s="33"/>
      <c r="C372" s="33"/>
      <c r="D372" s="34"/>
      <c r="E372" s="34"/>
      <c r="F372" s="34"/>
      <c r="G372" s="34"/>
      <c r="H372" s="34"/>
      <c r="I372" s="34"/>
      <c r="J372" s="34"/>
    </row>
    <row r="373" spans="1:10" x14ac:dyDescent="0.25">
      <c r="A373" s="17" t="str">
        <f t="shared" si="40"/>
        <v>_</v>
      </c>
      <c r="B373" s="33"/>
      <c r="C373" s="33"/>
      <c r="D373" s="34"/>
      <c r="E373" s="34"/>
      <c r="F373" s="34"/>
      <c r="G373" s="34"/>
      <c r="H373" s="34"/>
      <c r="I373" s="34"/>
      <c r="J373" s="34"/>
    </row>
    <row r="374" spans="1:10" x14ac:dyDescent="0.25">
      <c r="A374" s="17" t="str">
        <f t="shared" si="40"/>
        <v>_</v>
      </c>
      <c r="B374" s="33"/>
      <c r="C374" s="33"/>
      <c r="D374" s="34"/>
      <c r="E374" s="34"/>
      <c r="F374" s="34"/>
      <c r="G374" s="34"/>
      <c r="H374" s="34"/>
      <c r="I374" s="34"/>
      <c r="J374" s="34"/>
    </row>
    <row r="375" spans="1:10" x14ac:dyDescent="0.25">
      <c r="A375" s="17" t="str">
        <f t="shared" si="40"/>
        <v>_</v>
      </c>
      <c r="B375" s="33"/>
      <c r="C375" s="33"/>
      <c r="D375" s="34"/>
      <c r="E375" s="34"/>
      <c r="F375" s="34"/>
      <c r="G375" s="34"/>
      <c r="H375" s="34"/>
      <c r="I375" s="34"/>
      <c r="J375" s="34"/>
    </row>
    <row r="376" spans="1:10" x14ac:dyDescent="0.25">
      <c r="A376" s="17" t="str">
        <f t="shared" si="40"/>
        <v>_</v>
      </c>
      <c r="B376" s="33"/>
      <c r="C376" s="33"/>
      <c r="D376" s="34"/>
      <c r="E376" s="34"/>
      <c r="F376" s="34"/>
      <c r="G376" s="34"/>
      <c r="H376" s="34"/>
      <c r="I376" s="34"/>
      <c r="J376" s="34"/>
    </row>
    <row r="377" spans="1:10" x14ac:dyDescent="0.25">
      <c r="A377" s="17" t="str">
        <f t="shared" si="40"/>
        <v>_</v>
      </c>
      <c r="B377" s="33"/>
      <c r="C377" s="33"/>
      <c r="D377" s="34"/>
      <c r="E377" s="34"/>
      <c r="F377" s="34"/>
      <c r="G377" s="34"/>
      <c r="H377" s="34"/>
      <c r="I377" s="34"/>
      <c r="J377" s="34"/>
    </row>
    <row r="378" spans="1:10" x14ac:dyDescent="0.25">
      <c r="A378" s="17" t="str">
        <f t="shared" si="40"/>
        <v>_</v>
      </c>
      <c r="B378" s="33"/>
      <c r="C378" s="33"/>
      <c r="D378" s="34"/>
      <c r="E378" s="34"/>
      <c r="F378" s="34"/>
      <c r="G378" s="34"/>
      <c r="H378" s="34"/>
      <c r="I378" s="34"/>
      <c r="J378" s="34"/>
    </row>
    <row r="379" spans="1:10" x14ac:dyDescent="0.25">
      <c r="A379" s="17" t="str">
        <f t="shared" si="40"/>
        <v>_</v>
      </c>
      <c r="B379" s="33"/>
      <c r="C379" s="33"/>
      <c r="D379" s="34"/>
      <c r="E379" s="34"/>
      <c r="F379" s="34"/>
      <c r="G379" s="34"/>
      <c r="H379" s="34"/>
      <c r="I379" s="34"/>
      <c r="J379" s="34"/>
    </row>
    <row r="380" spans="1:10" x14ac:dyDescent="0.25">
      <c r="A380" s="17" t="str">
        <f t="shared" si="40"/>
        <v>_</v>
      </c>
      <c r="B380" s="33"/>
      <c r="C380" s="33"/>
      <c r="D380" s="34"/>
      <c r="E380" s="34"/>
      <c r="F380" s="34"/>
      <c r="G380" s="34"/>
      <c r="H380" s="34"/>
      <c r="I380" s="34"/>
      <c r="J380" s="34"/>
    </row>
    <row r="381" spans="1:10" x14ac:dyDescent="0.25">
      <c r="A381" s="17" t="str">
        <f t="shared" si="40"/>
        <v>_</v>
      </c>
      <c r="B381" s="33"/>
      <c r="C381" s="33"/>
      <c r="D381" s="34"/>
      <c r="E381" s="34"/>
      <c r="F381" s="34"/>
      <c r="G381" s="34"/>
      <c r="H381" s="34"/>
      <c r="I381" s="34"/>
      <c r="J381" s="34"/>
    </row>
    <row r="382" spans="1:10" x14ac:dyDescent="0.25">
      <c r="A382" s="17" t="str">
        <f t="shared" si="40"/>
        <v>_</v>
      </c>
      <c r="B382" s="33"/>
      <c r="C382" s="33"/>
      <c r="D382" s="34"/>
      <c r="E382" s="34"/>
      <c r="F382" s="34"/>
      <c r="G382" s="34"/>
      <c r="H382" s="34"/>
      <c r="I382" s="34"/>
      <c r="J382" s="34"/>
    </row>
    <row r="383" spans="1:10" x14ac:dyDescent="0.25">
      <c r="A383" s="17" t="str">
        <f t="shared" si="40"/>
        <v>_</v>
      </c>
      <c r="B383" s="33"/>
      <c r="C383" s="33"/>
      <c r="D383" s="34"/>
      <c r="E383" s="34"/>
      <c r="F383" s="34"/>
      <c r="G383" s="34"/>
      <c r="H383" s="34"/>
      <c r="I383" s="34"/>
      <c r="J383" s="34"/>
    </row>
    <row r="384" spans="1:10" x14ac:dyDescent="0.25">
      <c r="A384" s="17" t="str">
        <f t="shared" si="40"/>
        <v>_</v>
      </c>
      <c r="B384" s="33"/>
      <c r="C384" s="33"/>
      <c r="D384" s="34"/>
      <c r="E384" s="34"/>
      <c r="F384" s="34"/>
      <c r="G384" s="34"/>
      <c r="H384" s="34"/>
      <c r="I384" s="34"/>
      <c r="J384" s="34"/>
    </row>
    <row r="385" spans="1:10" x14ac:dyDescent="0.25">
      <c r="A385" s="17" t="str">
        <f t="shared" si="40"/>
        <v>_</v>
      </c>
      <c r="B385" s="33"/>
      <c r="C385" s="33"/>
      <c r="D385" s="34"/>
      <c r="E385" s="34"/>
      <c r="F385" s="34"/>
      <c r="G385" s="34"/>
      <c r="H385" s="34"/>
      <c r="I385" s="34"/>
      <c r="J385" s="34"/>
    </row>
    <row r="386" spans="1:10" x14ac:dyDescent="0.25">
      <c r="A386" s="17" t="str">
        <f t="shared" si="40"/>
        <v>_</v>
      </c>
      <c r="B386" s="33"/>
      <c r="C386" s="33"/>
      <c r="D386" s="34"/>
      <c r="E386" s="34"/>
      <c r="F386" s="34"/>
      <c r="G386" s="34"/>
      <c r="H386" s="34"/>
      <c r="I386" s="34"/>
      <c r="J386" s="34"/>
    </row>
    <row r="387" spans="1:10" x14ac:dyDescent="0.25">
      <c r="A387" s="17" t="str">
        <f t="shared" ref="A387:A450" si="41">CONCATENATE(B387,"_",C387)</f>
        <v>_</v>
      </c>
      <c r="B387" s="33"/>
      <c r="C387" s="33"/>
      <c r="D387" s="34"/>
      <c r="E387" s="34"/>
      <c r="F387" s="34"/>
      <c r="G387" s="34"/>
      <c r="H387" s="34"/>
      <c r="I387" s="34"/>
      <c r="J387" s="34"/>
    </row>
    <row r="388" spans="1:10" x14ac:dyDescent="0.25">
      <c r="A388" s="17" t="str">
        <f t="shared" si="41"/>
        <v>_</v>
      </c>
      <c r="B388" s="33"/>
      <c r="C388" s="33"/>
      <c r="D388" s="34"/>
      <c r="E388" s="34"/>
      <c r="F388" s="34"/>
      <c r="G388" s="34"/>
      <c r="H388" s="34"/>
      <c r="I388" s="34"/>
      <c r="J388" s="34"/>
    </row>
    <row r="389" spans="1:10" x14ac:dyDescent="0.25">
      <c r="A389" s="17" t="str">
        <f t="shared" si="41"/>
        <v>_</v>
      </c>
      <c r="B389" s="33"/>
      <c r="C389" s="33"/>
      <c r="D389" s="34"/>
      <c r="E389" s="34"/>
      <c r="F389" s="34"/>
      <c r="G389" s="34"/>
      <c r="H389" s="34"/>
      <c r="I389" s="34"/>
      <c r="J389" s="34"/>
    </row>
    <row r="390" spans="1:10" x14ac:dyDescent="0.25">
      <c r="A390" s="17" t="str">
        <f t="shared" si="41"/>
        <v>_</v>
      </c>
      <c r="B390" s="33"/>
      <c r="C390" s="33"/>
      <c r="D390" s="34"/>
      <c r="E390" s="34"/>
      <c r="F390" s="34"/>
      <c r="G390" s="34"/>
      <c r="H390" s="34"/>
      <c r="I390" s="34"/>
      <c r="J390" s="34"/>
    </row>
    <row r="391" spans="1:10" x14ac:dyDescent="0.25">
      <c r="A391" s="17" t="str">
        <f t="shared" si="41"/>
        <v>_</v>
      </c>
      <c r="B391" s="33"/>
      <c r="C391" s="33"/>
      <c r="D391" s="34"/>
      <c r="E391" s="34"/>
      <c r="F391" s="34"/>
      <c r="G391" s="34"/>
      <c r="H391" s="34"/>
      <c r="I391" s="34"/>
      <c r="J391" s="34"/>
    </row>
    <row r="392" spans="1:10" x14ac:dyDescent="0.25">
      <c r="A392" s="17" t="str">
        <f t="shared" si="41"/>
        <v>_</v>
      </c>
      <c r="B392" s="33"/>
      <c r="C392" s="33"/>
      <c r="D392" s="34"/>
      <c r="E392" s="34"/>
      <c r="F392" s="34"/>
      <c r="G392" s="34"/>
      <c r="H392" s="34"/>
      <c r="I392" s="34"/>
      <c r="J392" s="34"/>
    </row>
    <row r="393" spans="1:10" x14ac:dyDescent="0.25">
      <c r="A393" s="17" t="str">
        <f t="shared" si="41"/>
        <v>_</v>
      </c>
      <c r="B393" s="33"/>
      <c r="C393" s="33"/>
      <c r="D393" s="34"/>
      <c r="E393" s="34"/>
      <c r="F393" s="34"/>
      <c r="G393" s="34"/>
      <c r="H393" s="34"/>
      <c r="I393" s="34"/>
      <c r="J393" s="34"/>
    </row>
    <row r="394" spans="1:10" x14ac:dyDescent="0.25">
      <c r="A394" s="17" t="str">
        <f t="shared" si="41"/>
        <v>_</v>
      </c>
      <c r="B394" s="33"/>
      <c r="C394" s="33"/>
      <c r="D394" s="34"/>
      <c r="E394" s="34"/>
      <c r="F394" s="34"/>
      <c r="G394" s="34"/>
      <c r="H394" s="34"/>
      <c r="I394" s="34"/>
      <c r="J394" s="34"/>
    </row>
    <row r="395" spans="1:10" x14ac:dyDescent="0.25">
      <c r="A395" s="17" t="str">
        <f t="shared" si="41"/>
        <v>_</v>
      </c>
      <c r="B395" s="33"/>
      <c r="C395" s="33"/>
      <c r="D395" s="34"/>
      <c r="E395" s="34"/>
      <c r="F395" s="34"/>
      <c r="G395" s="34"/>
      <c r="H395" s="34"/>
      <c r="I395" s="34"/>
      <c r="J395" s="34"/>
    </row>
    <row r="396" spans="1:10" x14ac:dyDescent="0.25">
      <c r="A396" s="17" t="str">
        <f t="shared" si="41"/>
        <v>_</v>
      </c>
      <c r="B396" s="33"/>
      <c r="C396" s="33"/>
      <c r="D396" s="34"/>
      <c r="E396" s="34"/>
      <c r="F396" s="34"/>
      <c r="G396" s="34"/>
      <c r="H396" s="34"/>
      <c r="I396" s="34"/>
      <c r="J396" s="34"/>
    </row>
    <row r="397" spans="1:10" x14ac:dyDescent="0.25">
      <c r="A397" s="17" t="str">
        <f t="shared" si="41"/>
        <v>_</v>
      </c>
      <c r="B397" s="33"/>
      <c r="C397" s="33"/>
      <c r="D397" s="34"/>
      <c r="E397" s="34"/>
      <c r="F397" s="34"/>
      <c r="G397" s="34"/>
      <c r="H397" s="34"/>
      <c r="I397" s="34"/>
      <c r="J397" s="34"/>
    </row>
    <row r="398" spans="1:10" x14ac:dyDescent="0.25">
      <c r="A398" s="17" t="str">
        <f t="shared" si="41"/>
        <v>_</v>
      </c>
      <c r="B398" s="33"/>
      <c r="C398" s="33"/>
      <c r="D398" s="34"/>
      <c r="E398" s="34"/>
      <c r="F398" s="34"/>
      <c r="G398" s="34"/>
      <c r="H398" s="34"/>
      <c r="I398" s="34"/>
      <c r="J398" s="34"/>
    </row>
    <row r="399" spans="1:10" x14ac:dyDescent="0.25">
      <c r="A399" s="17" t="str">
        <f t="shared" si="41"/>
        <v>_</v>
      </c>
      <c r="B399" s="33"/>
      <c r="C399" s="33"/>
      <c r="D399" s="34"/>
      <c r="E399" s="34"/>
      <c r="F399" s="34"/>
      <c r="G399" s="34"/>
      <c r="H399" s="34"/>
      <c r="I399" s="34"/>
      <c r="J399" s="34"/>
    </row>
    <row r="400" spans="1:10" x14ac:dyDescent="0.25">
      <c r="A400" s="17" t="str">
        <f t="shared" si="41"/>
        <v>_</v>
      </c>
      <c r="B400" s="33"/>
      <c r="C400" s="33"/>
      <c r="D400" s="34"/>
      <c r="E400" s="34"/>
      <c r="F400" s="34"/>
      <c r="G400" s="34"/>
      <c r="H400" s="34"/>
      <c r="I400" s="34"/>
      <c r="J400" s="34"/>
    </row>
    <row r="401" spans="1:10" x14ac:dyDescent="0.25">
      <c r="A401" s="17" t="str">
        <f t="shared" si="41"/>
        <v>_</v>
      </c>
      <c r="B401" s="33"/>
      <c r="C401" s="33"/>
      <c r="D401" s="34"/>
      <c r="E401" s="34"/>
      <c r="F401" s="34"/>
      <c r="G401" s="34"/>
      <c r="H401" s="34"/>
      <c r="I401" s="34"/>
      <c r="J401" s="34"/>
    </row>
    <row r="402" spans="1:10" x14ac:dyDescent="0.25">
      <c r="A402" s="17" t="str">
        <f t="shared" si="41"/>
        <v>_</v>
      </c>
      <c r="B402" s="33"/>
      <c r="C402" s="33"/>
      <c r="D402" s="34"/>
      <c r="E402" s="34"/>
      <c r="F402" s="34"/>
      <c r="G402" s="34"/>
      <c r="H402" s="34"/>
      <c r="I402" s="34"/>
      <c r="J402" s="34"/>
    </row>
    <row r="403" spans="1:10" x14ac:dyDescent="0.25">
      <c r="A403" s="17" t="str">
        <f t="shared" si="41"/>
        <v>_</v>
      </c>
      <c r="B403" s="33"/>
      <c r="C403" s="33"/>
      <c r="D403" s="34"/>
      <c r="E403" s="34"/>
      <c r="F403" s="34"/>
      <c r="G403" s="34"/>
      <c r="H403" s="34"/>
      <c r="I403" s="34"/>
      <c r="J403" s="34"/>
    </row>
    <row r="404" spans="1:10" x14ac:dyDescent="0.25">
      <c r="A404" s="17" t="str">
        <f t="shared" si="41"/>
        <v>_</v>
      </c>
      <c r="B404" s="33"/>
      <c r="C404" s="33"/>
      <c r="D404" s="34"/>
      <c r="E404" s="34"/>
      <c r="F404" s="34"/>
      <c r="G404" s="34"/>
      <c r="H404" s="34"/>
      <c r="I404" s="34"/>
      <c r="J404" s="34"/>
    </row>
    <row r="405" spans="1:10" x14ac:dyDescent="0.25">
      <c r="A405" s="17" t="str">
        <f t="shared" si="41"/>
        <v>_</v>
      </c>
      <c r="B405" s="33"/>
      <c r="C405" s="33"/>
      <c r="D405" s="34"/>
      <c r="E405" s="34"/>
      <c r="F405" s="34"/>
      <c r="G405" s="34"/>
      <c r="H405" s="34"/>
      <c r="I405" s="34"/>
      <c r="J405" s="34"/>
    </row>
    <row r="406" spans="1:10" x14ac:dyDescent="0.25">
      <c r="A406" s="17" t="str">
        <f t="shared" si="41"/>
        <v>_</v>
      </c>
      <c r="B406" s="33"/>
      <c r="C406" s="33"/>
      <c r="D406" s="34"/>
      <c r="E406" s="34"/>
      <c r="F406" s="34"/>
      <c r="G406" s="34"/>
      <c r="H406" s="34"/>
      <c r="I406" s="34"/>
      <c r="J406" s="34"/>
    </row>
    <row r="407" spans="1:10" x14ac:dyDescent="0.25">
      <c r="A407" s="17" t="str">
        <f t="shared" si="41"/>
        <v>_</v>
      </c>
      <c r="B407" s="33"/>
      <c r="C407" s="33"/>
      <c r="D407" s="34"/>
      <c r="E407" s="34"/>
      <c r="F407" s="34"/>
      <c r="G407" s="34"/>
      <c r="H407" s="34"/>
      <c r="I407" s="34"/>
      <c r="J407" s="34"/>
    </row>
    <row r="408" spans="1:10" x14ac:dyDescent="0.25">
      <c r="A408" s="17" t="str">
        <f t="shared" si="41"/>
        <v>_</v>
      </c>
      <c r="B408" s="33"/>
      <c r="C408" s="33"/>
      <c r="D408" s="34"/>
      <c r="E408" s="34"/>
      <c r="F408" s="34"/>
      <c r="G408" s="34"/>
      <c r="H408" s="34"/>
      <c r="I408" s="34"/>
      <c r="J408" s="34"/>
    </row>
    <row r="409" spans="1:10" x14ac:dyDescent="0.25">
      <c r="A409" s="17" t="str">
        <f t="shared" si="41"/>
        <v>_</v>
      </c>
      <c r="B409" s="33"/>
      <c r="C409" s="33"/>
      <c r="D409" s="34"/>
      <c r="E409" s="34"/>
      <c r="F409" s="34"/>
      <c r="G409" s="34"/>
      <c r="H409" s="34"/>
      <c r="I409" s="34"/>
      <c r="J409" s="34"/>
    </row>
    <row r="410" spans="1:10" x14ac:dyDescent="0.25">
      <c r="A410" s="17" t="str">
        <f t="shared" si="41"/>
        <v>_</v>
      </c>
      <c r="B410" s="33"/>
      <c r="C410" s="33"/>
      <c r="D410" s="34"/>
      <c r="E410" s="34"/>
      <c r="F410" s="34"/>
      <c r="G410" s="34"/>
      <c r="H410" s="34"/>
      <c r="I410" s="34"/>
      <c r="J410" s="34"/>
    </row>
    <row r="411" spans="1:10" x14ac:dyDescent="0.25">
      <c r="A411" s="17" t="str">
        <f t="shared" si="41"/>
        <v>_</v>
      </c>
      <c r="B411" s="33"/>
      <c r="C411" s="33"/>
      <c r="D411" s="34"/>
      <c r="E411" s="34"/>
      <c r="F411" s="34"/>
      <c r="G411" s="34"/>
      <c r="H411" s="34"/>
      <c r="I411" s="34"/>
      <c r="J411" s="34"/>
    </row>
    <row r="412" spans="1:10" x14ac:dyDescent="0.25">
      <c r="A412" s="17" t="str">
        <f t="shared" si="41"/>
        <v>_</v>
      </c>
      <c r="B412" s="33"/>
      <c r="C412" s="33"/>
      <c r="D412" s="34"/>
      <c r="E412" s="34"/>
      <c r="F412" s="34"/>
      <c r="G412" s="34"/>
      <c r="H412" s="34"/>
      <c r="I412" s="34"/>
      <c r="J412" s="34"/>
    </row>
    <row r="413" spans="1:10" x14ac:dyDescent="0.25">
      <c r="A413" s="17" t="str">
        <f t="shared" si="41"/>
        <v>_</v>
      </c>
      <c r="B413" s="33"/>
      <c r="C413" s="33"/>
      <c r="D413" s="34"/>
      <c r="E413" s="34"/>
      <c r="F413" s="34"/>
      <c r="G413" s="34"/>
      <c r="H413" s="34"/>
      <c r="I413" s="34"/>
      <c r="J413" s="34"/>
    </row>
    <row r="414" spans="1:10" x14ac:dyDescent="0.25">
      <c r="A414" s="17" t="str">
        <f t="shared" si="41"/>
        <v>_</v>
      </c>
      <c r="B414" s="33"/>
      <c r="C414" s="33"/>
      <c r="D414" s="34"/>
      <c r="E414" s="34"/>
      <c r="F414" s="34"/>
      <c r="G414" s="34"/>
      <c r="H414" s="34"/>
      <c r="I414" s="34"/>
      <c r="J414" s="34"/>
    </row>
    <row r="415" spans="1:10" x14ac:dyDescent="0.25">
      <c r="A415" s="17" t="str">
        <f t="shared" si="41"/>
        <v>_</v>
      </c>
      <c r="B415" s="33"/>
      <c r="C415" s="33"/>
      <c r="D415" s="34"/>
      <c r="E415" s="34"/>
      <c r="F415" s="34"/>
      <c r="G415" s="34"/>
      <c r="H415" s="34"/>
      <c r="I415" s="34"/>
      <c r="J415" s="34"/>
    </row>
    <row r="416" spans="1:10" x14ac:dyDescent="0.25">
      <c r="A416" s="17" t="str">
        <f t="shared" si="41"/>
        <v>_</v>
      </c>
      <c r="B416" s="33"/>
      <c r="C416" s="33"/>
      <c r="D416" s="34"/>
      <c r="E416" s="34"/>
      <c r="F416" s="34"/>
      <c r="G416" s="34"/>
      <c r="H416" s="34"/>
      <c r="I416" s="34"/>
      <c r="J416" s="34"/>
    </row>
    <row r="417" spans="1:10" x14ac:dyDescent="0.25">
      <c r="A417" s="17" t="str">
        <f t="shared" si="41"/>
        <v>_</v>
      </c>
      <c r="B417" s="33"/>
      <c r="C417" s="33"/>
      <c r="D417" s="34"/>
      <c r="E417" s="34"/>
      <c r="F417" s="34"/>
      <c r="G417" s="34"/>
      <c r="H417" s="34"/>
      <c r="I417" s="34"/>
      <c r="J417" s="34"/>
    </row>
    <row r="418" spans="1:10" x14ac:dyDescent="0.25">
      <c r="A418" s="17" t="str">
        <f t="shared" si="41"/>
        <v>_</v>
      </c>
      <c r="B418" s="33"/>
      <c r="C418" s="33"/>
      <c r="D418" s="34"/>
      <c r="E418" s="34"/>
      <c r="F418" s="34"/>
      <c r="G418" s="34"/>
      <c r="H418" s="34"/>
      <c r="I418" s="34"/>
      <c r="J418" s="34"/>
    </row>
    <row r="419" spans="1:10" x14ac:dyDescent="0.25">
      <c r="A419" s="17" t="str">
        <f t="shared" si="41"/>
        <v>_</v>
      </c>
      <c r="B419" s="33"/>
      <c r="C419" s="33"/>
      <c r="D419" s="34"/>
      <c r="E419" s="34"/>
      <c r="F419" s="34"/>
      <c r="G419" s="34"/>
      <c r="H419" s="34"/>
      <c r="I419" s="34"/>
      <c r="J419" s="34"/>
    </row>
    <row r="420" spans="1:10" x14ac:dyDescent="0.25">
      <c r="A420" s="17" t="str">
        <f t="shared" si="41"/>
        <v>_</v>
      </c>
      <c r="B420" s="33"/>
      <c r="C420" s="33"/>
      <c r="D420" s="34"/>
      <c r="E420" s="34"/>
      <c r="F420" s="34"/>
      <c r="G420" s="34"/>
      <c r="H420" s="34"/>
      <c r="I420" s="34"/>
      <c r="J420" s="34"/>
    </row>
    <row r="421" spans="1:10" x14ac:dyDescent="0.25">
      <c r="A421" s="17" t="str">
        <f t="shared" si="41"/>
        <v>_</v>
      </c>
      <c r="B421" s="33"/>
      <c r="C421" s="33"/>
      <c r="D421" s="34"/>
      <c r="E421" s="34"/>
      <c r="F421" s="34"/>
      <c r="G421" s="34"/>
      <c r="H421" s="34"/>
      <c r="I421" s="34"/>
      <c r="J421" s="34"/>
    </row>
    <row r="422" spans="1:10" x14ac:dyDescent="0.25">
      <c r="A422" s="17" t="str">
        <f t="shared" si="41"/>
        <v>_</v>
      </c>
      <c r="B422" s="33"/>
      <c r="C422" s="33"/>
      <c r="D422" s="34"/>
      <c r="E422" s="34"/>
      <c r="F422" s="34"/>
      <c r="G422" s="34"/>
      <c r="H422" s="34"/>
      <c r="I422" s="34"/>
      <c r="J422" s="34"/>
    </row>
    <row r="423" spans="1:10" x14ac:dyDescent="0.25">
      <c r="A423" s="17" t="str">
        <f t="shared" si="41"/>
        <v>_</v>
      </c>
      <c r="B423" s="33"/>
      <c r="C423" s="33"/>
      <c r="D423" s="34"/>
      <c r="E423" s="34"/>
      <c r="F423" s="34"/>
      <c r="G423" s="34"/>
      <c r="H423" s="34"/>
      <c r="I423" s="34"/>
      <c r="J423" s="34"/>
    </row>
    <row r="424" spans="1:10" x14ac:dyDescent="0.25">
      <c r="A424" s="17" t="str">
        <f t="shared" si="41"/>
        <v>_</v>
      </c>
      <c r="B424" s="33"/>
      <c r="C424" s="33"/>
      <c r="D424" s="34"/>
      <c r="E424" s="34"/>
      <c r="F424" s="34"/>
      <c r="G424" s="34"/>
      <c r="H424" s="34"/>
      <c r="I424" s="34"/>
      <c r="J424" s="34"/>
    </row>
    <row r="425" spans="1:10" x14ac:dyDescent="0.25">
      <c r="A425" s="17" t="str">
        <f t="shared" si="41"/>
        <v>_</v>
      </c>
      <c r="B425" s="33"/>
      <c r="C425" s="33"/>
      <c r="D425" s="34"/>
      <c r="E425" s="34"/>
      <c r="F425" s="34"/>
      <c r="G425" s="34"/>
      <c r="H425" s="34"/>
      <c r="I425" s="34"/>
      <c r="J425" s="34"/>
    </row>
    <row r="426" spans="1:10" x14ac:dyDescent="0.25">
      <c r="A426" s="17" t="str">
        <f t="shared" si="41"/>
        <v>_</v>
      </c>
      <c r="B426" s="33"/>
      <c r="C426" s="33"/>
      <c r="D426" s="34"/>
      <c r="E426" s="34"/>
      <c r="F426" s="34"/>
      <c r="G426" s="34"/>
      <c r="H426" s="34"/>
      <c r="I426" s="34"/>
      <c r="J426" s="34"/>
    </row>
    <row r="427" spans="1:10" x14ac:dyDescent="0.25">
      <c r="A427" s="17" t="str">
        <f t="shared" si="41"/>
        <v>_</v>
      </c>
      <c r="B427" s="33"/>
      <c r="C427" s="33"/>
      <c r="D427" s="34"/>
      <c r="E427" s="34"/>
      <c r="F427" s="34"/>
      <c r="G427" s="34"/>
      <c r="H427" s="34"/>
      <c r="I427" s="34"/>
      <c r="J427" s="34"/>
    </row>
    <row r="428" spans="1:10" x14ac:dyDescent="0.25">
      <c r="A428" s="17" t="str">
        <f t="shared" si="41"/>
        <v>_</v>
      </c>
      <c r="B428" s="33"/>
      <c r="C428" s="33"/>
      <c r="D428" s="34"/>
      <c r="E428" s="34"/>
      <c r="F428" s="34"/>
      <c r="G428" s="34"/>
      <c r="H428" s="34"/>
      <c r="I428" s="34"/>
      <c r="J428" s="34"/>
    </row>
    <row r="429" spans="1:10" x14ac:dyDescent="0.25">
      <c r="A429" s="17" t="str">
        <f t="shared" si="41"/>
        <v>_</v>
      </c>
      <c r="B429" s="33"/>
      <c r="C429" s="33"/>
      <c r="D429" s="34"/>
      <c r="E429" s="34"/>
      <c r="F429" s="34"/>
      <c r="G429" s="34"/>
      <c r="H429" s="34"/>
      <c r="I429" s="34"/>
      <c r="J429" s="34"/>
    </row>
    <row r="430" spans="1:10" x14ac:dyDescent="0.25">
      <c r="A430" s="17" t="str">
        <f t="shared" si="41"/>
        <v>_</v>
      </c>
      <c r="B430" s="33"/>
      <c r="C430" s="33"/>
      <c r="D430" s="34"/>
      <c r="E430" s="34"/>
      <c r="F430" s="34"/>
      <c r="G430" s="34"/>
      <c r="H430" s="34"/>
      <c r="I430" s="34"/>
      <c r="J430" s="34"/>
    </row>
    <row r="431" spans="1:10" x14ac:dyDescent="0.25">
      <c r="A431" s="17" t="str">
        <f t="shared" si="41"/>
        <v>_</v>
      </c>
      <c r="B431" s="33"/>
      <c r="C431" s="33"/>
      <c r="D431" s="34"/>
      <c r="E431" s="34"/>
      <c r="F431" s="34"/>
      <c r="G431" s="34"/>
      <c r="H431" s="34"/>
      <c r="I431" s="34"/>
      <c r="J431" s="34"/>
    </row>
    <row r="432" spans="1:10" x14ac:dyDescent="0.25">
      <c r="A432" s="17" t="str">
        <f t="shared" si="41"/>
        <v>_</v>
      </c>
      <c r="B432" s="33"/>
      <c r="C432" s="33"/>
      <c r="D432" s="34"/>
      <c r="E432" s="34"/>
      <c r="F432" s="34"/>
      <c r="G432" s="34"/>
      <c r="H432" s="34"/>
      <c r="I432" s="34"/>
      <c r="J432" s="34"/>
    </row>
    <row r="433" spans="1:10" x14ac:dyDescent="0.25">
      <c r="A433" s="17" t="str">
        <f t="shared" si="41"/>
        <v>_</v>
      </c>
      <c r="B433" s="33"/>
      <c r="C433" s="33"/>
      <c r="D433" s="34"/>
      <c r="E433" s="34"/>
      <c r="F433" s="34"/>
      <c r="G433" s="34"/>
      <c r="H433" s="34"/>
      <c r="I433" s="34"/>
      <c r="J433" s="34"/>
    </row>
    <row r="434" spans="1:10" x14ac:dyDescent="0.25">
      <c r="A434" s="17" t="str">
        <f t="shared" si="41"/>
        <v>_</v>
      </c>
      <c r="B434" s="33"/>
      <c r="C434" s="33"/>
      <c r="D434" s="34"/>
      <c r="E434" s="34"/>
      <c r="F434" s="34"/>
      <c r="G434" s="34"/>
      <c r="H434" s="34"/>
      <c r="I434" s="34"/>
      <c r="J434" s="34"/>
    </row>
    <row r="435" spans="1:10" x14ac:dyDescent="0.25">
      <c r="A435" s="17" t="str">
        <f t="shared" si="41"/>
        <v>_</v>
      </c>
      <c r="B435" s="33"/>
      <c r="C435" s="33"/>
      <c r="D435" s="34"/>
      <c r="E435" s="34"/>
      <c r="F435" s="34"/>
      <c r="G435" s="34"/>
      <c r="H435" s="34"/>
      <c r="I435" s="34"/>
      <c r="J435" s="34"/>
    </row>
    <row r="436" spans="1:10" x14ac:dyDescent="0.25">
      <c r="A436" s="17" t="str">
        <f t="shared" si="41"/>
        <v>_</v>
      </c>
      <c r="B436" s="33"/>
      <c r="C436" s="33"/>
      <c r="D436" s="34"/>
      <c r="E436" s="34"/>
      <c r="F436" s="34"/>
      <c r="G436" s="34"/>
      <c r="H436" s="34"/>
      <c r="I436" s="34"/>
      <c r="J436" s="34"/>
    </row>
    <row r="437" spans="1:10" x14ac:dyDescent="0.25">
      <c r="A437" s="17" t="str">
        <f t="shared" si="41"/>
        <v>_</v>
      </c>
      <c r="B437" s="33"/>
      <c r="C437" s="33"/>
      <c r="D437" s="34"/>
      <c r="E437" s="34"/>
      <c r="F437" s="34"/>
      <c r="G437" s="34"/>
      <c r="H437" s="34"/>
      <c r="I437" s="34"/>
      <c r="J437" s="34"/>
    </row>
    <row r="438" spans="1:10" x14ac:dyDescent="0.25">
      <c r="A438" s="17" t="str">
        <f t="shared" si="41"/>
        <v>_</v>
      </c>
      <c r="B438" s="33"/>
      <c r="C438" s="33"/>
      <c r="D438" s="34"/>
      <c r="E438" s="34"/>
      <c r="F438" s="34"/>
      <c r="G438" s="34"/>
      <c r="H438" s="34"/>
      <c r="I438" s="34"/>
      <c r="J438" s="34"/>
    </row>
    <row r="439" spans="1:10" x14ac:dyDescent="0.25">
      <c r="A439" s="17" t="str">
        <f t="shared" si="41"/>
        <v>_</v>
      </c>
      <c r="B439" s="33"/>
      <c r="C439" s="33"/>
      <c r="D439" s="34"/>
      <c r="E439" s="34"/>
      <c r="F439" s="34"/>
      <c r="G439" s="34"/>
      <c r="H439" s="34"/>
      <c r="I439" s="34"/>
      <c r="J439" s="34"/>
    </row>
    <row r="440" spans="1:10" x14ac:dyDescent="0.25">
      <c r="A440" s="17" t="str">
        <f t="shared" si="41"/>
        <v>_</v>
      </c>
      <c r="B440" s="33"/>
      <c r="C440" s="33"/>
      <c r="D440" s="34"/>
      <c r="E440" s="34"/>
      <c r="F440" s="34"/>
      <c r="G440" s="34"/>
      <c r="H440" s="34"/>
      <c r="I440" s="34"/>
      <c r="J440" s="34"/>
    </row>
    <row r="441" spans="1:10" x14ac:dyDescent="0.25">
      <c r="A441" s="17" t="str">
        <f t="shared" si="41"/>
        <v>_</v>
      </c>
      <c r="B441" s="33"/>
      <c r="C441" s="33"/>
      <c r="D441" s="34"/>
      <c r="E441" s="34"/>
      <c r="F441" s="34"/>
      <c r="G441" s="34"/>
      <c r="H441" s="34"/>
      <c r="I441" s="34"/>
      <c r="J441" s="34"/>
    </row>
    <row r="442" spans="1:10" x14ac:dyDescent="0.25">
      <c r="A442" s="17" t="str">
        <f t="shared" si="41"/>
        <v>_</v>
      </c>
      <c r="B442" s="33"/>
      <c r="C442" s="33"/>
      <c r="D442" s="34"/>
      <c r="E442" s="34"/>
      <c r="F442" s="34"/>
      <c r="G442" s="34"/>
      <c r="H442" s="34"/>
      <c r="I442" s="34"/>
      <c r="J442" s="34"/>
    </row>
    <row r="443" spans="1:10" x14ac:dyDescent="0.25">
      <c r="A443" s="17" t="str">
        <f t="shared" si="41"/>
        <v>_</v>
      </c>
      <c r="B443" s="33"/>
      <c r="C443" s="33"/>
      <c r="D443" s="34"/>
      <c r="E443" s="34"/>
      <c r="F443" s="34"/>
      <c r="G443" s="34"/>
      <c r="H443" s="34"/>
      <c r="I443" s="34"/>
      <c r="J443" s="34"/>
    </row>
    <row r="444" spans="1:10" x14ac:dyDescent="0.25">
      <c r="A444" s="17" t="str">
        <f t="shared" si="41"/>
        <v>_</v>
      </c>
      <c r="B444" s="33"/>
      <c r="C444" s="33"/>
      <c r="D444" s="34"/>
      <c r="E444" s="34"/>
      <c r="F444" s="34"/>
      <c r="G444" s="34"/>
      <c r="H444" s="34"/>
      <c r="I444" s="34"/>
      <c r="J444" s="34"/>
    </row>
    <row r="445" spans="1:10" x14ac:dyDescent="0.25">
      <c r="A445" s="17" t="str">
        <f t="shared" si="41"/>
        <v>_</v>
      </c>
      <c r="B445" s="33"/>
      <c r="C445" s="33"/>
      <c r="D445" s="34"/>
      <c r="E445" s="34"/>
      <c r="F445" s="34"/>
      <c r="G445" s="34"/>
      <c r="H445" s="34"/>
      <c r="I445" s="34"/>
      <c r="J445" s="34"/>
    </row>
    <row r="446" spans="1:10" x14ac:dyDescent="0.25">
      <c r="A446" s="17" t="str">
        <f t="shared" si="41"/>
        <v>_</v>
      </c>
      <c r="B446" s="33"/>
      <c r="C446" s="33"/>
      <c r="D446" s="34"/>
      <c r="E446" s="34"/>
      <c r="F446" s="34"/>
      <c r="G446" s="34"/>
      <c r="H446" s="34"/>
      <c r="I446" s="34"/>
      <c r="J446" s="34"/>
    </row>
    <row r="447" spans="1:10" x14ac:dyDescent="0.25">
      <c r="A447" s="17" t="str">
        <f t="shared" si="41"/>
        <v>_</v>
      </c>
      <c r="B447" s="33"/>
      <c r="C447" s="33"/>
      <c r="D447" s="34"/>
      <c r="E447" s="34"/>
      <c r="F447" s="34"/>
      <c r="G447" s="34"/>
      <c r="H447" s="34"/>
      <c r="I447" s="34"/>
      <c r="J447" s="34"/>
    </row>
    <row r="448" spans="1:10" x14ac:dyDescent="0.25">
      <c r="A448" s="17" t="str">
        <f t="shared" si="41"/>
        <v>_</v>
      </c>
      <c r="B448" s="33"/>
      <c r="C448" s="33"/>
      <c r="D448" s="34"/>
      <c r="E448" s="34"/>
      <c r="F448" s="34"/>
      <c r="G448" s="34"/>
      <c r="H448" s="34"/>
      <c r="I448" s="34"/>
      <c r="J448" s="34"/>
    </row>
    <row r="449" spans="1:10" x14ac:dyDescent="0.25">
      <c r="A449" s="17" t="str">
        <f t="shared" si="41"/>
        <v>_</v>
      </c>
      <c r="B449" s="33"/>
      <c r="C449" s="33"/>
      <c r="D449" s="34"/>
      <c r="E449" s="34"/>
      <c r="F449" s="34"/>
      <c r="G449" s="34"/>
      <c r="H449" s="34"/>
      <c r="I449" s="34"/>
      <c r="J449" s="34"/>
    </row>
    <row r="450" spans="1:10" x14ac:dyDescent="0.25">
      <c r="A450" s="17" t="str">
        <f t="shared" si="41"/>
        <v>_</v>
      </c>
      <c r="B450" s="33"/>
      <c r="C450" s="33"/>
      <c r="D450" s="34"/>
      <c r="E450" s="34"/>
      <c r="F450" s="34"/>
      <c r="G450" s="34"/>
      <c r="H450" s="34"/>
      <c r="I450" s="34"/>
      <c r="J450" s="34"/>
    </row>
    <row r="451" spans="1:10" x14ac:dyDescent="0.25">
      <c r="A451" s="17" t="str">
        <f t="shared" ref="A451:A514" si="42">CONCATENATE(B451,"_",C451)</f>
        <v>_</v>
      </c>
      <c r="B451" s="33"/>
      <c r="C451" s="33"/>
      <c r="D451" s="34"/>
      <c r="E451" s="34"/>
      <c r="F451" s="34"/>
      <c r="G451" s="34"/>
      <c r="H451" s="34"/>
      <c r="I451" s="34"/>
      <c r="J451" s="34"/>
    </row>
    <row r="452" spans="1:10" x14ac:dyDescent="0.25">
      <c r="A452" s="17" t="str">
        <f t="shared" si="42"/>
        <v>_</v>
      </c>
      <c r="B452" s="33"/>
      <c r="C452" s="33"/>
      <c r="D452" s="34"/>
      <c r="E452" s="34"/>
      <c r="F452" s="34"/>
      <c r="G452" s="34"/>
      <c r="H452" s="34"/>
      <c r="I452" s="34"/>
      <c r="J452" s="34"/>
    </row>
    <row r="453" spans="1:10" x14ac:dyDescent="0.25">
      <c r="A453" s="17" t="str">
        <f t="shared" si="42"/>
        <v>_</v>
      </c>
      <c r="B453" s="33"/>
      <c r="C453" s="33"/>
      <c r="D453" s="34"/>
      <c r="E453" s="34"/>
      <c r="F453" s="34"/>
      <c r="G453" s="34"/>
      <c r="H453" s="34"/>
      <c r="I453" s="34"/>
      <c r="J453" s="34"/>
    </row>
    <row r="454" spans="1:10" x14ac:dyDescent="0.25">
      <c r="A454" s="17" t="str">
        <f t="shared" si="42"/>
        <v>_</v>
      </c>
      <c r="B454" s="33"/>
      <c r="C454" s="33"/>
      <c r="D454" s="34"/>
      <c r="E454" s="34"/>
      <c r="F454" s="34"/>
      <c r="G454" s="34"/>
      <c r="H454" s="34"/>
      <c r="I454" s="34"/>
      <c r="J454" s="34"/>
    </row>
    <row r="455" spans="1:10" x14ac:dyDescent="0.25">
      <c r="A455" s="17" t="str">
        <f t="shared" si="42"/>
        <v>_</v>
      </c>
      <c r="B455" s="33"/>
      <c r="C455" s="33"/>
      <c r="D455" s="34"/>
      <c r="E455" s="34"/>
      <c r="F455" s="34"/>
      <c r="G455" s="34"/>
      <c r="H455" s="34"/>
      <c r="I455" s="34"/>
      <c r="J455" s="34"/>
    </row>
    <row r="456" spans="1:10" x14ac:dyDescent="0.25">
      <c r="A456" s="17" t="str">
        <f t="shared" si="42"/>
        <v>_</v>
      </c>
      <c r="B456" s="33"/>
      <c r="C456" s="33"/>
      <c r="D456" s="34"/>
      <c r="E456" s="34"/>
      <c r="F456" s="34"/>
      <c r="G456" s="34"/>
      <c r="H456" s="34"/>
      <c r="I456" s="34"/>
      <c r="J456" s="34"/>
    </row>
    <row r="457" spans="1:10" x14ac:dyDescent="0.25">
      <c r="A457" s="17" t="str">
        <f t="shared" si="42"/>
        <v>_</v>
      </c>
      <c r="B457" s="33"/>
      <c r="C457" s="33"/>
      <c r="D457" s="34"/>
      <c r="E457" s="34"/>
      <c r="F457" s="34"/>
      <c r="G457" s="34"/>
      <c r="H457" s="34"/>
      <c r="I457" s="34"/>
      <c r="J457" s="34"/>
    </row>
    <row r="458" spans="1:10" x14ac:dyDescent="0.25">
      <c r="A458" s="17" t="str">
        <f t="shared" si="42"/>
        <v>_</v>
      </c>
      <c r="B458" s="33"/>
      <c r="C458" s="33"/>
      <c r="D458" s="34"/>
      <c r="E458" s="34"/>
      <c r="F458" s="34"/>
      <c r="G458" s="34"/>
      <c r="H458" s="34"/>
      <c r="I458" s="34"/>
      <c r="J458" s="34"/>
    </row>
    <row r="459" spans="1:10" x14ac:dyDescent="0.25">
      <c r="A459" s="17" t="str">
        <f t="shared" si="42"/>
        <v>_</v>
      </c>
      <c r="B459" s="33"/>
      <c r="C459" s="33"/>
      <c r="D459" s="34"/>
      <c r="E459" s="34"/>
      <c r="F459" s="34"/>
      <c r="G459" s="34"/>
      <c r="H459" s="34"/>
      <c r="I459" s="34"/>
      <c r="J459" s="34"/>
    </row>
    <row r="460" spans="1:10" x14ac:dyDescent="0.25">
      <c r="A460" s="17" t="str">
        <f t="shared" si="42"/>
        <v>_</v>
      </c>
      <c r="B460" s="33"/>
      <c r="C460" s="33"/>
      <c r="D460" s="34"/>
      <c r="E460" s="34"/>
      <c r="F460" s="34"/>
      <c r="G460" s="34"/>
      <c r="H460" s="34"/>
      <c r="I460" s="34"/>
      <c r="J460" s="34"/>
    </row>
    <row r="461" spans="1:10" x14ac:dyDescent="0.25">
      <c r="A461" s="17" t="str">
        <f t="shared" si="42"/>
        <v>_</v>
      </c>
      <c r="B461" s="33"/>
      <c r="C461" s="33"/>
      <c r="D461" s="34"/>
      <c r="E461" s="34"/>
      <c r="F461" s="34"/>
      <c r="G461" s="34"/>
      <c r="H461" s="34"/>
      <c r="I461" s="34"/>
      <c r="J461" s="34"/>
    </row>
    <row r="462" spans="1:10" x14ac:dyDescent="0.25">
      <c r="A462" s="17" t="str">
        <f t="shared" si="42"/>
        <v>_</v>
      </c>
      <c r="B462" s="33"/>
      <c r="C462" s="33"/>
      <c r="D462" s="34"/>
      <c r="E462" s="34"/>
      <c r="F462" s="34"/>
      <c r="G462" s="34"/>
      <c r="H462" s="34"/>
      <c r="I462" s="34"/>
      <c r="J462" s="34"/>
    </row>
    <row r="463" spans="1:10" x14ac:dyDescent="0.25">
      <c r="A463" s="17" t="str">
        <f t="shared" si="42"/>
        <v>_</v>
      </c>
      <c r="B463" s="33"/>
      <c r="C463" s="33"/>
      <c r="D463" s="34"/>
      <c r="E463" s="34"/>
      <c r="F463" s="34"/>
      <c r="G463" s="34"/>
      <c r="H463" s="34"/>
      <c r="I463" s="34"/>
      <c r="J463" s="34"/>
    </row>
    <row r="464" spans="1:10" x14ac:dyDescent="0.25">
      <c r="A464" s="17" t="str">
        <f t="shared" si="42"/>
        <v>_</v>
      </c>
      <c r="B464" s="33"/>
      <c r="C464" s="33"/>
      <c r="D464" s="34"/>
      <c r="E464" s="34"/>
      <c r="F464" s="34"/>
      <c r="G464" s="34"/>
      <c r="H464" s="34"/>
      <c r="I464" s="34"/>
      <c r="J464" s="34"/>
    </row>
    <row r="465" spans="1:10" x14ac:dyDescent="0.25">
      <c r="A465" s="17" t="str">
        <f t="shared" si="42"/>
        <v>_</v>
      </c>
      <c r="B465" s="33"/>
      <c r="C465" s="33"/>
      <c r="D465" s="34"/>
      <c r="E465" s="34"/>
      <c r="F465" s="34"/>
      <c r="G465" s="34"/>
      <c r="H465" s="34"/>
      <c r="I465" s="34"/>
      <c r="J465" s="34"/>
    </row>
    <row r="466" spans="1:10" x14ac:dyDescent="0.25">
      <c r="A466" s="17" t="str">
        <f t="shared" si="42"/>
        <v>_</v>
      </c>
      <c r="B466" s="33"/>
      <c r="C466" s="33"/>
      <c r="D466" s="34"/>
      <c r="E466" s="34"/>
      <c r="F466" s="34"/>
      <c r="G466" s="34"/>
      <c r="H466" s="34"/>
      <c r="I466" s="34"/>
      <c r="J466" s="34"/>
    </row>
    <row r="467" spans="1:10" x14ac:dyDescent="0.25">
      <c r="A467" s="17" t="str">
        <f t="shared" si="42"/>
        <v>_</v>
      </c>
      <c r="B467" s="33"/>
      <c r="C467" s="33"/>
      <c r="D467" s="34"/>
      <c r="E467" s="34"/>
      <c r="F467" s="34"/>
      <c r="G467" s="34"/>
      <c r="H467" s="34"/>
      <c r="I467" s="34"/>
      <c r="J467" s="34"/>
    </row>
    <row r="468" spans="1:10" x14ac:dyDescent="0.25">
      <c r="A468" s="17" t="str">
        <f t="shared" si="42"/>
        <v>_</v>
      </c>
      <c r="B468" s="33"/>
      <c r="C468" s="33"/>
      <c r="D468" s="34"/>
      <c r="E468" s="34"/>
      <c r="F468" s="34"/>
      <c r="G468" s="34"/>
      <c r="H468" s="34"/>
      <c r="I468" s="34"/>
      <c r="J468" s="34"/>
    </row>
    <row r="469" spans="1:10" x14ac:dyDescent="0.25">
      <c r="A469" s="17" t="str">
        <f t="shared" si="42"/>
        <v>_</v>
      </c>
      <c r="B469" s="33"/>
      <c r="C469" s="33"/>
      <c r="D469" s="34"/>
      <c r="E469" s="34"/>
      <c r="F469" s="34"/>
      <c r="G469" s="34"/>
      <c r="H469" s="34"/>
      <c r="I469" s="34"/>
      <c r="J469" s="34"/>
    </row>
    <row r="470" spans="1:10" x14ac:dyDescent="0.25">
      <c r="A470" s="17" t="str">
        <f t="shared" si="42"/>
        <v>_</v>
      </c>
      <c r="B470" s="33"/>
      <c r="C470" s="33"/>
      <c r="D470" s="34"/>
      <c r="E470" s="34"/>
      <c r="F470" s="34"/>
      <c r="G470" s="34"/>
      <c r="H470" s="34"/>
      <c r="I470" s="34"/>
      <c r="J470" s="34"/>
    </row>
    <row r="471" spans="1:10" x14ac:dyDescent="0.25">
      <c r="A471" s="17" t="str">
        <f t="shared" si="42"/>
        <v>_</v>
      </c>
      <c r="B471" s="33"/>
      <c r="C471" s="33"/>
      <c r="D471" s="34"/>
      <c r="E471" s="34"/>
      <c r="F471" s="34"/>
      <c r="G471" s="34"/>
      <c r="H471" s="34"/>
      <c r="I471" s="34"/>
      <c r="J471" s="34"/>
    </row>
    <row r="472" spans="1:10" x14ac:dyDescent="0.25">
      <c r="A472" s="17" t="str">
        <f t="shared" si="42"/>
        <v>_</v>
      </c>
      <c r="B472" s="33"/>
      <c r="C472" s="33"/>
      <c r="D472" s="34"/>
      <c r="E472" s="34"/>
      <c r="F472" s="34"/>
      <c r="G472" s="34"/>
      <c r="H472" s="34"/>
      <c r="I472" s="34"/>
      <c r="J472" s="34"/>
    </row>
    <row r="473" spans="1:10" x14ac:dyDescent="0.25">
      <c r="A473" s="17" t="str">
        <f t="shared" si="42"/>
        <v>_</v>
      </c>
      <c r="B473" s="33"/>
      <c r="C473" s="33"/>
      <c r="D473" s="34"/>
      <c r="E473" s="34"/>
      <c r="F473" s="34"/>
      <c r="G473" s="34"/>
      <c r="H473" s="34"/>
      <c r="I473" s="34"/>
      <c r="J473" s="34"/>
    </row>
    <row r="474" spans="1:10" x14ac:dyDescent="0.25">
      <c r="A474" s="17" t="str">
        <f t="shared" si="42"/>
        <v>_</v>
      </c>
      <c r="B474" s="33"/>
      <c r="C474" s="33"/>
      <c r="D474" s="34"/>
      <c r="E474" s="34"/>
      <c r="F474" s="34"/>
      <c r="G474" s="34"/>
      <c r="H474" s="34"/>
      <c r="I474" s="34"/>
      <c r="J474" s="34"/>
    </row>
    <row r="475" spans="1:10" x14ac:dyDescent="0.25">
      <c r="A475" s="17" t="str">
        <f t="shared" si="42"/>
        <v>_</v>
      </c>
      <c r="B475" s="33"/>
      <c r="C475" s="33"/>
      <c r="D475" s="34"/>
      <c r="E475" s="34"/>
      <c r="F475" s="34"/>
      <c r="G475" s="34"/>
      <c r="H475" s="34"/>
      <c r="I475" s="34"/>
      <c r="J475" s="34"/>
    </row>
    <row r="476" spans="1:10" x14ac:dyDescent="0.25">
      <c r="A476" s="17" t="str">
        <f t="shared" si="42"/>
        <v>_</v>
      </c>
      <c r="B476" s="33"/>
      <c r="C476" s="33"/>
      <c r="D476" s="34"/>
      <c r="E476" s="34"/>
      <c r="F476" s="34"/>
      <c r="G476" s="34"/>
      <c r="H476" s="34"/>
      <c r="I476" s="34"/>
      <c r="J476" s="34"/>
    </row>
    <row r="477" spans="1:10" x14ac:dyDescent="0.25">
      <c r="A477" s="17" t="str">
        <f t="shared" si="42"/>
        <v>_</v>
      </c>
      <c r="B477" s="33"/>
      <c r="C477" s="33"/>
      <c r="D477" s="34"/>
      <c r="E477" s="34"/>
      <c r="F477" s="34"/>
      <c r="G477" s="34"/>
      <c r="H477" s="34"/>
      <c r="I477" s="34"/>
      <c r="J477" s="34"/>
    </row>
    <row r="478" spans="1:10" x14ac:dyDescent="0.25">
      <c r="A478" s="17" t="str">
        <f t="shared" si="42"/>
        <v>_</v>
      </c>
      <c r="B478" s="33"/>
      <c r="C478" s="33"/>
      <c r="D478" s="34"/>
      <c r="E478" s="34"/>
      <c r="F478" s="34"/>
      <c r="G478" s="34"/>
      <c r="H478" s="34"/>
      <c r="I478" s="34"/>
      <c r="J478" s="34"/>
    </row>
    <row r="479" spans="1:10" x14ac:dyDescent="0.25">
      <c r="A479" s="17" t="str">
        <f t="shared" si="42"/>
        <v>_</v>
      </c>
      <c r="B479" s="33"/>
      <c r="C479" s="33"/>
      <c r="D479" s="34"/>
      <c r="E479" s="34"/>
      <c r="F479" s="34"/>
      <c r="G479" s="34"/>
      <c r="H479" s="34"/>
      <c r="I479" s="34"/>
      <c r="J479" s="34"/>
    </row>
    <row r="480" spans="1:10" x14ac:dyDescent="0.25">
      <c r="A480" s="17" t="str">
        <f t="shared" si="42"/>
        <v>_</v>
      </c>
      <c r="B480" s="33"/>
      <c r="C480" s="33"/>
      <c r="D480" s="34"/>
      <c r="E480" s="34"/>
      <c r="F480" s="34"/>
      <c r="G480" s="34"/>
      <c r="H480" s="34"/>
      <c r="I480" s="34"/>
      <c r="J480" s="34"/>
    </row>
    <row r="481" spans="1:10" x14ac:dyDescent="0.25">
      <c r="A481" s="17" t="str">
        <f t="shared" si="42"/>
        <v>_</v>
      </c>
      <c r="B481" s="33"/>
      <c r="C481" s="33"/>
      <c r="D481" s="34"/>
      <c r="E481" s="34"/>
      <c r="F481" s="34"/>
      <c r="G481" s="34"/>
      <c r="H481" s="34"/>
      <c r="I481" s="34"/>
      <c r="J481" s="34"/>
    </row>
    <row r="482" spans="1:10" x14ac:dyDescent="0.25">
      <c r="A482" s="17" t="str">
        <f t="shared" si="42"/>
        <v>_</v>
      </c>
      <c r="B482" s="33"/>
      <c r="C482" s="33"/>
      <c r="D482" s="34"/>
      <c r="E482" s="34"/>
      <c r="F482" s="34"/>
      <c r="G482" s="34"/>
      <c r="H482" s="34"/>
      <c r="I482" s="34"/>
      <c r="J482" s="34"/>
    </row>
    <row r="483" spans="1:10" x14ac:dyDescent="0.25">
      <c r="A483" s="17" t="str">
        <f t="shared" si="42"/>
        <v>_</v>
      </c>
      <c r="B483" s="33"/>
      <c r="C483" s="33"/>
      <c r="D483" s="34"/>
      <c r="E483" s="34"/>
      <c r="F483" s="34"/>
      <c r="G483" s="34"/>
      <c r="H483" s="34"/>
      <c r="I483" s="34"/>
      <c r="J483" s="34"/>
    </row>
    <row r="484" spans="1:10" x14ac:dyDescent="0.25">
      <c r="A484" s="17" t="str">
        <f t="shared" si="42"/>
        <v>_</v>
      </c>
      <c r="B484" s="33"/>
      <c r="C484" s="33"/>
      <c r="D484" s="34"/>
      <c r="E484" s="34"/>
      <c r="F484" s="34"/>
      <c r="G484" s="34"/>
      <c r="H484" s="34"/>
      <c r="I484" s="34"/>
      <c r="J484" s="34"/>
    </row>
    <row r="485" spans="1:10" x14ac:dyDescent="0.25">
      <c r="A485" s="17" t="str">
        <f t="shared" si="42"/>
        <v>_</v>
      </c>
      <c r="B485" s="33"/>
      <c r="C485" s="33"/>
      <c r="D485" s="34"/>
      <c r="E485" s="34"/>
      <c r="F485" s="34"/>
      <c r="G485" s="34"/>
      <c r="H485" s="34"/>
      <c r="I485" s="34"/>
      <c r="J485" s="34"/>
    </row>
    <row r="486" spans="1:10" x14ac:dyDescent="0.25">
      <c r="A486" s="17" t="str">
        <f t="shared" si="42"/>
        <v>_</v>
      </c>
      <c r="B486" s="33"/>
      <c r="C486" s="33"/>
      <c r="D486" s="34"/>
      <c r="E486" s="34"/>
      <c r="F486" s="34"/>
      <c r="G486" s="34"/>
      <c r="H486" s="34"/>
      <c r="I486" s="34"/>
      <c r="J486" s="34"/>
    </row>
    <row r="487" spans="1:10" x14ac:dyDescent="0.25">
      <c r="A487" s="17" t="str">
        <f t="shared" si="42"/>
        <v>_</v>
      </c>
      <c r="B487" s="33"/>
      <c r="C487" s="33"/>
      <c r="D487" s="34"/>
      <c r="E487" s="34"/>
      <c r="F487" s="34"/>
      <c r="G487" s="34"/>
      <c r="H487" s="34"/>
      <c r="I487" s="34"/>
      <c r="J487" s="34"/>
    </row>
    <row r="488" spans="1:10" x14ac:dyDescent="0.25">
      <c r="A488" s="17" t="str">
        <f t="shared" si="42"/>
        <v>_</v>
      </c>
      <c r="B488" s="33"/>
      <c r="C488" s="33"/>
      <c r="D488" s="34"/>
      <c r="E488" s="34"/>
      <c r="F488" s="34"/>
      <c r="G488" s="34"/>
      <c r="H488" s="34"/>
      <c r="I488" s="34"/>
      <c r="J488" s="34"/>
    </row>
    <row r="489" spans="1:10" x14ac:dyDescent="0.25">
      <c r="A489" s="17" t="str">
        <f t="shared" si="42"/>
        <v>_</v>
      </c>
      <c r="B489" s="33"/>
      <c r="C489" s="33"/>
      <c r="D489" s="34"/>
      <c r="E489" s="34"/>
      <c r="F489" s="34"/>
      <c r="G489" s="34"/>
      <c r="H489" s="34"/>
      <c r="I489" s="34"/>
      <c r="J489" s="34"/>
    </row>
    <row r="490" spans="1:10" x14ac:dyDescent="0.25">
      <c r="A490" s="17" t="str">
        <f t="shared" si="42"/>
        <v>_</v>
      </c>
      <c r="B490" s="33"/>
      <c r="C490" s="33"/>
      <c r="D490" s="34"/>
      <c r="E490" s="34"/>
      <c r="F490" s="34"/>
      <c r="G490" s="34"/>
      <c r="H490" s="34"/>
      <c r="I490" s="34"/>
      <c r="J490" s="34"/>
    </row>
    <row r="491" spans="1:10" x14ac:dyDescent="0.25">
      <c r="A491" s="17" t="str">
        <f t="shared" si="42"/>
        <v>_</v>
      </c>
      <c r="B491" s="33"/>
      <c r="C491" s="33"/>
      <c r="D491" s="34"/>
      <c r="E491" s="34"/>
      <c r="F491" s="34"/>
      <c r="G491" s="34"/>
      <c r="H491" s="34"/>
      <c r="I491" s="34"/>
      <c r="J491" s="34"/>
    </row>
    <row r="492" spans="1:10" x14ac:dyDescent="0.25">
      <c r="A492" s="17" t="str">
        <f t="shared" si="42"/>
        <v>_</v>
      </c>
      <c r="B492" s="33"/>
      <c r="C492" s="33"/>
      <c r="D492" s="34"/>
      <c r="E492" s="34"/>
      <c r="F492" s="34"/>
      <c r="G492" s="34"/>
      <c r="H492" s="34"/>
      <c r="I492" s="34"/>
      <c r="J492" s="34"/>
    </row>
    <row r="493" spans="1:10" x14ac:dyDescent="0.25">
      <c r="A493" s="17" t="str">
        <f t="shared" si="42"/>
        <v>_</v>
      </c>
      <c r="B493" s="33"/>
      <c r="C493" s="33"/>
      <c r="D493" s="34"/>
      <c r="E493" s="34"/>
      <c r="F493" s="34"/>
      <c r="G493" s="34"/>
      <c r="H493" s="34"/>
      <c r="I493" s="34"/>
      <c r="J493" s="34"/>
    </row>
    <row r="494" spans="1:10" x14ac:dyDescent="0.25">
      <c r="A494" s="17" t="str">
        <f t="shared" si="42"/>
        <v>_</v>
      </c>
      <c r="B494" s="33"/>
      <c r="C494" s="33"/>
      <c r="D494" s="34"/>
      <c r="E494" s="34"/>
      <c r="F494" s="34"/>
      <c r="G494" s="34"/>
      <c r="H494" s="34"/>
      <c r="I494" s="34"/>
      <c r="J494" s="34"/>
    </row>
    <row r="495" spans="1:10" x14ac:dyDescent="0.25">
      <c r="A495" s="17" t="str">
        <f t="shared" si="42"/>
        <v>_</v>
      </c>
      <c r="B495" s="33"/>
      <c r="C495" s="33"/>
      <c r="D495" s="34"/>
      <c r="E495" s="34"/>
      <c r="F495" s="34"/>
      <c r="G495" s="34"/>
      <c r="H495" s="34"/>
      <c r="I495" s="34"/>
      <c r="J495" s="34"/>
    </row>
    <row r="496" spans="1:10" x14ac:dyDescent="0.25">
      <c r="A496" s="17" t="str">
        <f t="shared" si="42"/>
        <v>_</v>
      </c>
      <c r="B496" s="33"/>
      <c r="C496" s="33"/>
      <c r="D496" s="34"/>
      <c r="E496" s="34"/>
      <c r="F496" s="34"/>
      <c r="G496" s="34"/>
      <c r="H496" s="34"/>
      <c r="I496" s="34"/>
      <c r="J496" s="34"/>
    </row>
    <row r="497" spans="1:10" x14ac:dyDescent="0.25">
      <c r="A497" s="17" t="str">
        <f t="shared" si="42"/>
        <v>_</v>
      </c>
      <c r="B497" s="33"/>
      <c r="C497" s="33"/>
      <c r="D497" s="34"/>
      <c r="E497" s="34"/>
      <c r="F497" s="34"/>
      <c r="G497" s="34"/>
      <c r="H497" s="34"/>
      <c r="I497" s="34"/>
      <c r="J497" s="34"/>
    </row>
    <row r="498" spans="1:10" x14ac:dyDescent="0.25">
      <c r="A498" s="17" t="str">
        <f t="shared" si="42"/>
        <v>_</v>
      </c>
      <c r="B498" s="33"/>
      <c r="C498" s="33"/>
      <c r="D498" s="34"/>
      <c r="E498" s="34"/>
      <c r="F498" s="34"/>
      <c r="G498" s="34"/>
      <c r="H498" s="34"/>
      <c r="I498" s="34"/>
      <c r="J498" s="34"/>
    </row>
    <row r="499" spans="1:10" x14ac:dyDescent="0.25">
      <c r="A499" s="17" t="str">
        <f t="shared" si="42"/>
        <v>_</v>
      </c>
      <c r="B499" s="33"/>
      <c r="C499" s="33"/>
      <c r="D499" s="34"/>
      <c r="E499" s="34"/>
      <c r="F499" s="34"/>
      <c r="G499" s="34"/>
      <c r="H499" s="34"/>
      <c r="I499" s="34"/>
      <c r="J499" s="34"/>
    </row>
    <row r="500" spans="1:10" x14ac:dyDescent="0.25">
      <c r="A500" s="17" t="str">
        <f t="shared" si="42"/>
        <v>_</v>
      </c>
      <c r="B500" s="33"/>
      <c r="C500" s="33"/>
      <c r="D500" s="34"/>
      <c r="E500" s="34"/>
      <c r="F500" s="34"/>
      <c r="G500" s="34"/>
      <c r="H500" s="34"/>
      <c r="I500" s="34"/>
      <c r="J500" s="34"/>
    </row>
    <row r="501" spans="1:10" x14ac:dyDescent="0.25">
      <c r="A501" s="17" t="str">
        <f t="shared" si="42"/>
        <v>_</v>
      </c>
      <c r="B501" s="33"/>
      <c r="C501" s="33"/>
      <c r="D501" s="34"/>
      <c r="E501" s="34"/>
      <c r="F501" s="34"/>
      <c r="G501" s="34"/>
      <c r="H501" s="34"/>
      <c r="I501" s="34"/>
      <c r="J501" s="34"/>
    </row>
    <row r="502" spans="1:10" x14ac:dyDescent="0.25">
      <c r="A502" s="17" t="str">
        <f t="shared" si="42"/>
        <v>_</v>
      </c>
      <c r="B502" s="33"/>
      <c r="C502" s="33"/>
      <c r="D502" s="34"/>
      <c r="E502" s="34"/>
      <c r="F502" s="34"/>
      <c r="G502" s="34"/>
      <c r="H502" s="34"/>
      <c r="I502" s="34"/>
      <c r="J502" s="34"/>
    </row>
    <row r="503" spans="1:10" x14ac:dyDescent="0.25">
      <c r="A503" s="17" t="str">
        <f t="shared" si="42"/>
        <v>_</v>
      </c>
      <c r="B503" s="33"/>
      <c r="C503" s="33"/>
      <c r="D503" s="34"/>
      <c r="E503" s="34"/>
      <c r="F503" s="34"/>
      <c r="G503" s="34"/>
      <c r="H503" s="34"/>
      <c r="I503" s="34"/>
      <c r="J503" s="34"/>
    </row>
    <row r="504" spans="1:10" x14ac:dyDescent="0.25">
      <c r="A504" s="17" t="str">
        <f t="shared" si="42"/>
        <v>_</v>
      </c>
      <c r="B504" s="33"/>
      <c r="C504" s="33"/>
      <c r="D504" s="34"/>
      <c r="E504" s="34"/>
      <c r="F504" s="34"/>
      <c r="G504" s="34"/>
      <c r="H504" s="34"/>
      <c r="I504" s="34"/>
      <c r="J504" s="34"/>
    </row>
    <row r="505" spans="1:10" x14ac:dyDescent="0.25">
      <c r="A505" s="17" t="str">
        <f t="shared" si="42"/>
        <v>_</v>
      </c>
      <c r="B505" s="33"/>
      <c r="C505" s="33"/>
      <c r="D505" s="34"/>
      <c r="E505" s="34"/>
      <c r="F505" s="34"/>
      <c r="G505" s="34"/>
      <c r="H505" s="34"/>
      <c r="I505" s="34"/>
      <c r="J505" s="34"/>
    </row>
    <row r="506" spans="1:10" x14ac:dyDescent="0.25">
      <c r="A506" s="17" t="str">
        <f t="shared" si="42"/>
        <v>_</v>
      </c>
      <c r="B506" s="33"/>
      <c r="C506" s="33"/>
      <c r="D506" s="34"/>
      <c r="E506" s="34"/>
      <c r="F506" s="34"/>
      <c r="G506" s="34"/>
      <c r="H506" s="34"/>
      <c r="I506" s="34"/>
      <c r="J506" s="34"/>
    </row>
    <row r="507" spans="1:10" x14ac:dyDescent="0.25">
      <c r="A507" s="17" t="str">
        <f t="shared" si="42"/>
        <v>_</v>
      </c>
      <c r="B507" s="33"/>
      <c r="C507" s="33"/>
      <c r="D507" s="34"/>
      <c r="E507" s="34"/>
      <c r="F507" s="34"/>
      <c r="G507" s="34"/>
      <c r="H507" s="34"/>
      <c r="I507" s="34"/>
      <c r="J507" s="34"/>
    </row>
    <row r="508" spans="1:10" x14ac:dyDescent="0.25">
      <c r="A508" s="17" t="str">
        <f t="shared" si="42"/>
        <v>_</v>
      </c>
      <c r="B508" s="33"/>
      <c r="C508" s="33"/>
      <c r="D508" s="34"/>
      <c r="E508" s="34"/>
      <c r="F508" s="34"/>
      <c r="G508" s="34"/>
      <c r="H508" s="34"/>
      <c r="I508" s="34"/>
      <c r="J508" s="34"/>
    </row>
    <row r="509" spans="1:10" x14ac:dyDescent="0.25">
      <c r="A509" s="17" t="str">
        <f t="shared" si="42"/>
        <v>_</v>
      </c>
      <c r="B509" s="33"/>
      <c r="C509" s="33"/>
      <c r="D509" s="34"/>
      <c r="E509" s="34"/>
      <c r="F509" s="34"/>
      <c r="G509" s="34"/>
      <c r="H509" s="34"/>
      <c r="I509" s="34"/>
      <c r="J509" s="34"/>
    </row>
    <row r="510" spans="1:10" x14ac:dyDescent="0.25">
      <c r="A510" s="17" t="str">
        <f t="shared" si="42"/>
        <v>_</v>
      </c>
      <c r="B510" s="33"/>
      <c r="C510" s="33"/>
      <c r="D510" s="34"/>
      <c r="E510" s="34"/>
      <c r="F510" s="34"/>
      <c r="G510" s="34"/>
      <c r="H510" s="34"/>
      <c r="I510" s="34"/>
      <c r="J510" s="34"/>
    </row>
    <row r="511" spans="1:10" x14ac:dyDescent="0.25">
      <c r="A511" s="17" t="str">
        <f t="shared" si="42"/>
        <v>_</v>
      </c>
      <c r="B511" s="33"/>
      <c r="C511" s="33"/>
      <c r="D511" s="34"/>
      <c r="E511" s="34"/>
      <c r="F511" s="34"/>
      <c r="G511" s="34"/>
      <c r="H511" s="34"/>
      <c r="I511" s="34"/>
      <c r="J511" s="34"/>
    </row>
    <row r="512" spans="1:10" x14ac:dyDescent="0.25">
      <c r="A512" s="17" t="str">
        <f t="shared" si="42"/>
        <v>_</v>
      </c>
      <c r="B512" s="33"/>
      <c r="C512" s="33"/>
      <c r="D512" s="34"/>
      <c r="E512" s="34"/>
      <c r="F512" s="34"/>
      <c r="G512" s="34"/>
      <c r="H512" s="34"/>
      <c r="I512" s="34"/>
      <c r="J512" s="34"/>
    </row>
    <row r="513" spans="1:10" x14ac:dyDescent="0.25">
      <c r="A513" s="17" t="str">
        <f t="shared" si="42"/>
        <v>_</v>
      </c>
      <c r="B513" s="33"/>
      <c r="C513" s="33"/>
      <c r="D513" s="34"/>
      <c r="E513" s="34"/>
      <c r="F513" s="34"/>
      <c r="G513" s="34"/>
      <c r="H513" s="34"/>
      <c r="I513" s="34"/>
      <c r="J513" s="34"/>
    </row>
    <row r="514" spans="1:10" x14ac:dyDescent="0.25">
      <c r="A514" s="17" t="str">
        <f t="shared" si="42"/>
        <v>_</v>
      </c>
      <c r="B514" s="33"/>
      <c r="C514" s="33"/>
      <c r="D514" s="34"/>
      <c r="E514" s="34"/>
      <c r="F514" s="34"/>
      <c r="G514" s="34"/>
      <c r="H514" s="34"/>
      <c r="I514" s="34"/>
      <c r="J514" s="34"/>
    </row>
    <row r="515" spans="1:10" x14ac:dyDescent="0.25">
      <c r="A515" s="17" t="str">
        <f t="shared" ref="A515:A578" si="43">CONCATENATE(B515,"_",C515)</f>
        <v>_</v>
      </c>
      <c r="B515" s="33"/>
      <c r="C515" s="33"/>
      <c r="D515" s="34"/>
      <c r="E515" s="34"/>
      <c r="F515" s="34"/>
      <c r="G515" s="34"/>
      <c r="H515" s="34"/>
      <c r="I515" s="34"/>
      <c r="J515" s="34"/>
    </row>
    <row r="516" spans="1:10" x14ac:dyDescent="0.25">
      <c r="A516" s="17" t="str">
        <f t="shared" si="43"/>
        <v>_</v>
      </c>
      <c r="B516" s="33"/>
      <c r="C516" s="33"/>
      <c r="D516" s="34"/>
      <c r="E516" s="34"/>
      <c r="F516" s="34"/>
      <c r="G516" s="34"/>
      <c r="H516" s="34"/>
      <c r="I516" s="34"/>
      <c r="J516" s="34"/>
    </row>
    <row r="517" spans="1:10" x14ac:dyDescent="0.25">
      <c r="A517" s="17" t="str">
        <f t="shared" si="43"/>
        <v>_</v>
      </c>
      <c r="B517" s="33"/>
      <c r="C517" s="33"/>
      <c r="D517" s="34"/>
      <c r="E517" s="34"/>
      <c r="F517" s="34"/>
      <c r="G517" s="34"/>
      <c r="H517" s="34"/>
      <c r="I517" s="34"/>
      <c r="J517" s="34"/>
    </row>
    <row r="518" spans="1:10" x14ac:dyDescent="0.25">
      <c r="A518" s="17" t="str">
        <f t="shared" si="43"/>
        <v>_</v>
      </c>
      <c r="B518" s="33"/>
      <c r="C518" s="33"/>
      <c r="D518" s="34"/>
      <c r="E518" s="34"/>
      <c r="F518" s="34"/>
      <c r="G518" s="34"/>
      <c r="H518" s="34"/>
      <c r="I518" s="34"/>
      <c r="J518" s="34"/>
    </row>
    <row r="519" spans="1:10" x14ac:dyDescent="0.25">
      <c r="A519" s="17" t="str">
        <f t="shared" si="43"/>
        <v>_</v>
      </c>
      <c r="B519" s="33"/>
      <c r="C519" s="33"/>
      <c r="D519" s="34"/>
      <c r="E519" s="34"/>
      <c r="F519" s="34"/>
      <c r="G519" s="34"/>
      <c r="H519" s="34"/>
      <c r="I519" s="34"/>
      <c r="J519" s="34"/>
    </row>
    <row r="520" spans="1:10" x14ac:dyDescent="0.25">
      <c r="A520" s="17" t="str">
        <f t="shared" si="43"/>
        <v>_</v>
      </c>
      <c r="B520" s="33"/>
      <c r="C520" s="33"/>
      <c r="D520" s="34"/>
      <c r="E520" s="34"/>
      <c r="F520" s="34"/>
      <c r="G520" s="34"/>
      <c r="H520" s="34"/>
      <c r="I520" s="34"/>
      <c r="J520" s="34"/>
    </row>
    <row r="521" spans="1:10" x14ac:dyDescent="0.25">
      <c r="A521" s="17" t="str">
        <f t="shared" si="43"/>
        <v>_</v>
      </c>
      <c r="B521" s="33"/>
      <c r="C521" s="33"/>
      <c r="D521" s="34"/>
      <c r="E521" s="34"/>
      <c r="F521" s="34"/>
      <c r="G521" s="34"/>
      <c r="H521" s="34"/>
      <c r="I521" s="34"/>
      <c r="J521" s="34"/>
    </row>
    <row r="522" spans="1:10" x14ac:dyDescent="0.25">
      <c r="A522" s="17" t="str">
        <f t="shared" si="43"/>
        <v>_</v>
      </c>
      <c r="B522" s="33"/>
      <c r="C522" s="33"/>
      <c r="D522" s="34"/>
      <c r="E522" s="34"/>
      <c r="F522" s="34"/>
      <c r="G522" s="34"/>
      <c r="H522" s="34"/>
      <c r="I522" s="34"/>
      <c r="J522" s="34"/>
    </row>
    <row r="523" spans="1:10" x14ac:dyDescent="0.25">
      <c r="A523" s="17" t="str">
        <f t="shared" si="43"/>
        <v>_</v>
      </c>
      <c r="B523" s="33"/>
      <c r="C523" s="33"/>
      <c r="D523" s="34"/>
      <c r="E523" s="34"/>
      <c r="F523" s="34"/>
      <c r="G523" s="34"/>
      <c r="H523" s="34"/>
      <c r="I523" s="34"/>
      <c r="J523" s="34"/>
    </row>
    <row r="524" spans="1:10" x14ac:dyDescent="0.25">
      <c r="A524" s="17" t="str">
        <f t="shared" si="43"/>
        <v>_</v>
      </c>
      <c r="B524" s="33"/>
      <c r="C524" s="33"/>
      <c r="D524" s="34"/>
      <c r="E524" s="34"/>
      <c r="F524" s="34"/>
      <c r="G524" s="34"/>
      <c r="H524" s="34"/>
      <c r="I524" s="34"/>
      <c r="J524" s="34"/>
    </row>
    <row r="525" spans="1:10" x14ac:dyDescent="0.25">
      <c r="A525" s="17" t="str">
        <f t="shared" si="43"/>
        <v>_</v>
      </c>
      <c r="B525" s="33"/>
      <c r="C525" s="33"/>
      <c r="D525" s="34"/>
      <c r="E525" s="34"/>
      <c r="F525" s="34"/>
      <c r="G525" s="34"/>
      <c r="H525" s="34"/>
      <c r="I525" s="34"/>
      <c r="J525" s="34"/>
    </row>
    <row r="526" spans="1:10" x14ac:dyDescent="0.25">
      <c r="A526" s="17" t="str">
        <f t="shared" si="43"/>
        <v>_</v>
      </c>
      <c r="B526" s="33"/>
      <c r="C526" s="33"/>
      <c r="D526" s="34"/>
      <c r="E526" s="34"/>
      <c r="F526" s="34"/>
      <c r="G526" s="34"/>
      <c r="H526" s="34"/>
      <c r="I526" s="34"/>
      <c r="J526" s="34"/>
    </row>
    <row r="527" spans="1:10" x14ac:dyDescent="0.25">
      <c r="A527" s="17" t="str">
        <f t="shared" si="43"/>
        <v>_</v>
      </c>
      <c r="B527" s="33"/>
      <c r="C527" s="33"/>
      <c r="D527" s="34"/>
      <c r="E527" s="34"/>
      <c r="F527" s="34"/>
      <c r="G527" s="34"/>
      <c r="H527" s="34"/>
      <c r="I527" s="34"/>
      <c r="J527" s="34"/>
    </row>
    <row r="528" spans="1:10" x14ac:dyDescent="0.25">
      <c r="A528" s="17" t="str">
        <f t="shared" si="43"/>
        <v>_</v>
      </c>
      <c r="B528" s="33"/>
      <c r="C528" s="33"/>
      <c r="D528" s="34"/>
      <c r="E528" s="34"/>
      <c r="F528" s="34"/>
      <c r="G528" s="34"/>
      <c r="H528" s="34"/>
      <c r="I528" s="34"/>
      <c r="J528" s="34"/>
    </row>
    <row r="529" spans="1:10" x14ac:dyDescent="0.25">
      <c r="A529" s="17" t="str">
        <f t="shared" si="43"/>
        <v>_</v>
      </c>
      <c r="B529" s="33"/>
      <c r="C529" s="33"/>
      <c r="D529" s="34"/>
      <c r="E529" s="34"/>
      <c r="F529" s="34"/>
      <c r="G529" s="34"/>
      <c r="H529" s="34"/>
      <c r="I529" s="34"/>
      <c r="J529" s="34"/>
    </row>
    <row r="530" spans="1:10" x14ac:dyDescent="0.25">
      <c r="A530" s="17" t="str">
        <f t="shared" si="43"/>
        <v>_</v>
      </c>
      <c r="B530" s="33"/>
      <c r="C530" s="33"/>
      <c r="D530" s="34"/>
      <c r="E530" s="34"/>
      <c r="F530" s="34"/>
      <c r="G530" s="34"/>
      <c r="H530" s="34"/>
      <c r="I530" s="34"/>
      <c r="J530" s="34"/>
    </row>
    <row r="531" spans="1:10" x14ac:dyDescent="0.25">
      <c r="A531" s="17" t="str">
        <f t="shared" si="43"/>
        <v>_</v>
      </c>
      <c r="B531" s="33"/>
      <c r="C531" s="33"/>
      <c r="D531" s="34"/>
      <c r="E531" s="34"/>
      <c r="F531" s="34"/>
      <c r="G531" s="34"/>
      <c r="H531" s="34"/>
      <c r="I531" s="34"/>
      <c r="J531" s="34"/>
    </row>
    <row r="532" spans="1:10" x14ac:dyDescent="0.25">
      <c r="A532" s="17" t="str">
        <f t="shared" si="43"/>
        <v>_</v>
      </c>
      <c r="B532" s="33"/>
      <c r="C532" s="33"/>
      <c r="D532" s="34"/>
      <c r="E532" s="34"/>
      <c r="F532" s="34"/>
      <c r="G532" s="34"/>
      <c r="H532" s="34"/>
      <c r="I532" s="34"/>
      <c r="J532" s="34"/>
    </row>
    <row r="533" spans="1:10" x14ac:dyDescent="0.25">
      <c r="A533" s="17" t="str">
        <f t="shared" si="43"/>
        <v>_</v>
      </c>
      <c r="B533" s="33"/>
      <c r="C533" s="33"/>
      <c r="D533" s="34"/>
      <c r="E533" s="34"/>
      <c r="F533" s="34"/>
      <c r="G533" s="34"/>
      <c r="H533" s="34"/>
      <c r="I533" s="34"/>
      <c r="J533" s="34"/>
    </row>
    <row r="534" spans="1:10" x14ac:dyDescent="0.25">
      <c r="A534" s="17" t="str">
        <f t="shared" si="43"/>
        <v>_</v>
      </c>
      <c r="B534" s="33"/>
      <c r="C534" s="33"/>
      <c r="D534" s="34"/>
      <c r="E534" s="34"/>
      <c r="F534" s="34"/>
      <c r="G534" s="34"/>
      <c r="H534" s="34"/>
      <c r="I534" s="34"/>
      <c r="J534" s="34"/>
    </row>
    <row r="535" spans="1:10" x14ac:dyDescent="0.25">
      <c r="A535" s="17" t="str">
        <f t="shared" si="43"/>
        <v>_</v>
      </c>
      <c r="B535" s="33"/>
      <c r="C535" s="33"/>
      <c r="D535" s="34"/>
      <c r="E535" s="34"/>
      <c r="F535" s="34"/>
      <c r="G535" s="34"/>
      <c r="H535" s="34"/>
      <c r="I535" s="34"/>
      <c r="J535" s="34"/>
    </row>
    <row r="536" spans="1:10" x14ac:dyDescent="0.25">
      <c r="A536" s="17" t="str">
        <f t="shared" si="43"/>
        <v>_</v>
      </c>
      <c r="B536" s="33"/>
      <c r="C536" s="33"/>
      <c r="D536" s="34"/>
      <c r="E536" s="34"/>
      <c r="F536" s="34"/>
      <c r="G536" s="34"/>
      <c r="H536" s="34"/>
      <c r="I536" s="34"/>
      <c r="J536" s="34"/>
    </row>
    <row r="537" spans="1:10" x14ac:dyDescent="0.25">
      <c r="A537" s="17" t="str">
        <f t="shared" si="43"/>
        <v>_</v>
      </c>
      <c r="B537" s="33"/>
      <c r="C537" s="33"/>
      <c r="D537" s="34"/>
      <c r="E537" s="34"/>
      <c r="F537" s="34"/>
      <c r="G537" s="34"/>
      <c r="H537" s="34"/>
      <c r="I537" s="34"/>
      <c r="J537" s="34"/>
    </row>
    <row r="538" spans="1:10" x14ac:dyDescent="0.25">
      <c r="A538" s="17" t="str">
        <f t="shared" si="43"/>
        <v>_</v>
      </c>
      <c r="B538" s="33"/>
      <c r="C538" s="33"/>
      <c r="D538" s="34"/>
      <c r="E538" s="34"/>
      <c r="F538" s="34"/>
      <c r="G538" s="34"/>
      <c r="H538" s="34"/>
      <c r="I538" s="34"/>
      <c r="J538" s="34"/>
    </row>
    <row r="539" spans="1:10" x14ac:dyDescent="0.25">
      <c r="A539" s="17" t="str">
        <f t="shared" si="43"/>
        <v>_</v>
      </c>
      <c r="B539" s="33"/>
      <c r="C539" s="33"/>
      <c r="D539" s="34"/>
      <c r="E539" s="34"/>
      <c r="F539" s="34"/>
      <c r="G539" s="34"/>
      <c r="H539" s="34"/>
      <c r="I539" s="34"/>
      <c r="J539" s="34"/>
    </row>
    <row r="540" spans="1:10" x14ac:dyDescent="0.25">
      <c r="A540" s="17" t="str">
        <f t="shared" si="43"/>
        <v>_</v>
      </c>
      <c r="B540" s="33"/>
      <c r="C540" s="33"/>
      <c r="D540" s="34"/>
      <c r="E540" s="34"/>
      <c r="F540" s="34"/>
      <c r="G540" s="34"/>
      <c r="H540" s="34"/>
      <c r="I540" s="34"/>
      <c r="J540" s="34"/>
    </row>
    <row r="541" spans="1:10" x14ac:dyDescent="0.25">
      <c r="A541" s="17" t="str">
        <f t="shared" si="43"/>
        <v>_</v>
      </c>
      <c r="B541" s="33"/>
      <c r="C541" s="33"/>
      <c r="D541" s="34"/>
      <c r="E541" s="34"/>
      <c r="F541" s="34"/>
      <c r="G541" s="34"/>
      <c r="H541" s="34"/>
      <c r="I541" s="34"/>
      <c r="J541" s="34"/>
    </row>
    <row r="542" spans="1:10" x14ac:dyDescent="0.25">
      <c r="A542" s="17" t="str">
        <f t="shared" si="43"/>
        <v>_</v>
      </c>
      <c r="B542" s="33"/>
      <c r="C542" s="33"/>
      <c r="D542" s="34"/>
      <c r="E542" s="34"/>
      <c r="F542" s="34"/>
      <c r="G542" s="34"/>
      <c r="H542" s="34"/>
      <c r="I542" s="34"/>
      <c r="J542" s="34"/>
    </row>
    <row r="543" spans="1:10" x14ac:dyDescent="0.25">
      <c r="A543" s="17" t="str">
        <f t="shared" si="43"/>
        <v>_</v>
      </c>
      <c r="B543" s="33"/>
      <c r="C543" s="33"/>
      <c r="D543" s="34"/>
      <c r="E543" s="34"/>
      <c r="F543" s="34"/>
      <c r="G543" s="34"/>
      <c r="H543" s="34"/>
      <c r="I543" s="34"/>
      <c r="J543" s="34"/>
    </row>
    <row r="544" spans="1:10" x14ac:dyDescent="0.25">
      <c r="A544" s="17" t="str">
        <f t="shared" si="43"/>
        <v>_</v>
      </c>
      <c r="B544" s="33"/>
      <c r="C544" s="33"/>
      <c r="D544" s="34"/>
      <c r="E544" s="34"/>
      <c r="F544" s="34"/>
      <c r="G544" s="34"/>
      <c r="H544" s="34"/>
      <c r="I544" s="34"/>
      <c r="J544" s="34"/>
    </row>
    <row r="545" spans="1:10" x14ac:dyDescent="0.25">
      <c r="A545" s="17" t="str">
        <f t="shared" si="43"/>
        <v>_</v>
      </c>
      <c r="B545" s="33"/>
      <c r="C545" s="33"/>
      <c r="D545" s="34"/>
      <c r="E545" s="34"/>
      <c r="F545" s="34"/>
      <c r="G545" s="34"/>
      <c r="H545" s="34"/>
      <c r="I545" s="34"/>
      <c r="J545" s="34"/>
    </row>
    <row r="546" spans="1:10" x14ac:dyDescent="0.25">
      <c r="A546" s="17" t="str">
        <f t="shared" si="43"/>
        <v>_</v>
      </c>
      <c r="B546" s="33"/>
      <c r="C546" s="33"/>
      <c r="D546" s="34"/>
      <c r="E546" s="34"/>
      <c r="F546" s="34"/>
      <c r="G546" s="34"/>
      <c r="H546" s="34"/>
      <c r="I546" s="34"/>
      <c r="J546" s="34"/>
    </row>
    <row r="547" spans="1:10" x14ac:dyDescent="0.25">
      <c r="A547" s="17" t="str">
        <f t="shared" si="43"/>
        <v>_</v>
      </c>
      <c r="B547" s="33"/>
      <c r="C547" s="33"/>
      <c r="D547" s="34"/>
      <c r="E547" s="34"/>
      <c r="F547" s="34"/>
      <c r="G547" s="34"/>
      <c r="H547" s="34"/>
      <c r="I547" s="34"/>
      <c r="J547" s="34"/>
    </row>
    <row r="548" spans="1:10" x14ac:dyDescent="0.25">
      <c r="A548" s="17" t="str">
        <f t="shared" si="43"/>
        <v>_</v>
      </c>
      <c r="B548" s="33"/>
      <c r="C548" s="33"/>
      <c r="D548" s="34"/>
      <c r="E548" s="34"/>
      <c r="F548" s="34"/>
      <c r="G548" s="34"/>
      <c r="H548" s="34"/>
      <c r="I548" s="34"/>
      <c r="J548" s="34"/>
    </row>
    <row r="549" spans="1:10" x14ac:dyDescent="0.25">
      <c r="A549" s="17" t="str">
        <f t="shared" si="43"/>
        <v>_</v>
      </c>
      <c r="B549" s="33"/>
      <c r="C549" s="33"/>
      <c r="D549" s="34"/>
      <c r="E549" s="34"/>
      <c r="F549" s="34"/>
      <c r="G549" s="34"/>
      <c r="H549" s="34"/>
      <c r="I549" s="34"/>
      <c r="J549" s="34"/>
    </row>
    <row r="550" spans="1:10" x14ac:dyDescent="0.25">
      <c r="A550" s="17" t="str">
        <f t="shared" si="43"/>
        <v>_</v>
      </c>
      <c r="B550" s="33"/>
      <c r="C550" s="33"/>
      <c r="D550" s="34"/>
      <c r="E550" s="34"/>
      <c r="F550" s="34"/>
      <c r="G550" s="34"/>
      <c r="H550" s="34"/>
      <c r="I550" s="34"/>
      <c r="J550" s="34"/>
    </row>
    <row r="551" spans="1:10" x14ac:dyDescent="0.25">
      <c r="A551" s="17" t="str">
        <f t="shared" si="43"/>
        <v>_</v>
      </c>
      <c r="B551" s="33"/>
      <c r="C551" s="33"/>
      <c r="D551" s="34"/>
      <c r="E551" s="34"/>
      <c r="F551" s="34"/>
      <c r="G551" s="34"/>
      <c r="H551" s="34"/>
      <c r="I551" s="34"/>
      <c r="J551" s="34"/>
    </row>
    <row r="552" spans="1:10" x14ac:dyDescent="0.25">
      <c r="A552" s="17" t="str">
        <f t="shared" si="43"/>
        <v>_</v>
      </c>
      <c r="B552" s="33"/>
      <c r="C552" s="33"/>
      <c r="D552" s="34"/>
      <c r="E552" s="34"/>
      <c r="F552" s="34"/>
      <c r="G552" s="34"/>
      <c r="H552" s="34"/>
      <c r="I552" s="34"/>
      <c r="J552" s="34"/>
    </row>
    <row r="553" spans="1:10" x14ac:dyDescent="0.25">
      <c r="A553" s="17" t="str">
        <f t="shared" si="43"/>
        <v>_</v>
      </c>
      <c r="B553" s="33"/>
      <c r="C553" s="33"/>
      <c r="D553" s="34"/>
      <c r="E553" s="34"/>
      <c r="F553" s="34"/>
      <c r="G553" s="34"/>
      <c r="H553" s="34"/>
      <c r="I553" s="34"/>
      <c r="J553" s="34"/>
    </row>
    <row r="554" spans="1:10" x14ac:dyDescent="0.25">
      <c r="A554" s="17" t="str">
        <f t="shared" si="43"/>
        <v>_</v>
      </c>
      <c r="B554" s="33"/>
      <c r="C554" s="33"/>
      <c r="D554" s="34"/>
      <c r="E554" s="34"/>
      <c r="F554" s="34"/>
      <c r="G554" s="34"/>
      <c r="H554" s="34"/>
      <c r="I554" s="34"/>
      <c r="J554" s="34"/>
    </row>
    <row r="555" spans="1:10" x14ac:dyDescent="0.25">
      <c r="A555" s="17" t="str">
        <f t="shared" si="43"/>
        <v>_</v>
      </c>
      <c r="B555" s="33"/>
      <c r="C555" s="33"/>
      <c r="D555" s="34"/>
      <c r="E555" s="34"/>
      <c r="F555" s="34"/>
      <c r="G555" s="34"/>
      <c r="H555" s="34"/>
      <c r="I555" s="34"/>
      <c r="J555" s="34"/>
    </row>
    <row r="556" spans="1:10" x14ac:dyDescent="0.25">
      <c r="A556" s="17" t="str">
        <f t="shared" si="43"/>
        <v>_</v>
      </c>
      <c r="B556" s="33"/>
      <c r="C556" s="33"/>
      <c r="D556" s="34"/>
      <c r="E556" s="34"/>
      <c r="F556" s="34"/>
      <c r="G556" s="34"/>
      <c r="H556" s="34"/>
      <c r="I556" s="34"/>
      <c r="J556" s="34"/>
    </row>
    <row r="557" spans="1:10" x14ac:dyDescent="0.25">
      <c r="A557" s="17" t="str">
        <f t="shared" si="43"/>
        <v>_</v>
      </c>
      <c r="B557" s="33"/>
      <c r="C557" s="33"/>
      <c r="D557" s="34"/>
      <c r="E557" s="34"/>
      <c r="F557" s="34"/>
      <c r="G557" s="34"/>
      <c r="H557" s="34"/>
      <c r="I557" s="34"/>
      <c r="J557" s="34"/>
    </row>
    <row r="558" spans="1:10" x14ac:dyDescent="0.25">
      <c r="A558" s="17" t="str">
        <f t="shared" si="43"/>
        <v>_</v>
      </c>
      <c r="B558" s="33"/>
      <c r="C558" s="33"/>
      <c r="D558" s="34"/>
      <c r="E558" s="34"/>
      <c r="F558" s="34"/>
      <c r="G558" s="34"/>
      <c r="H558" s="34"/>
      <c r="I558" s="34"/>
      <c r="J558" s="34"/>
    </row>
    <row r="559" spans="1:10" x14ac:dyDescent="0.25">
      <c r="A559" s="17" t="str">
        <f t="shared" si="43"/>
        <v>_</v>
      </c>
      <c r="B559" s="33"/>
      <c r="C559" s="33"/>
      <c r="D559" s="34"/>
      <c r="E559" s="34"/>
      <c r="F559" s="34"/>
      <c r="G559" s="34"/>
      <c r="H559" s="34"/>
      <c r="I559" s="34"/>
      <c r="J559" s="34"/>
    </row>
    <row r="560" spans="1:10" x14ac:dyDescent="0.25">
      <c r="A560" s="17" t="str">
        <f t="shared" si="43"/>
        <v>_</v>
      </c>
      <c r="B560" s="33"/>
      <c r="C560" s="33"/>
      <c r="D560" s="34"/>
      <c r="E560" s="34"/>
      <c r="F560" s="34"/>
      <c r="G560" s="34"/>
      <c r="H560" s="34"/>
      <c r="I560" s="34"/>
      <c r="J560" s="34"/>
    </row>
    <row r="561" spans="1:10" x14ac:dyDescent="0.25">
      <c r="A561" s="17" t="str">
        <f t="shared" si="43"/>
        <v>_</v>
      </c>
      <c r="B561" s="33"/>
      <c r="C561" s="33"/>
      <c r="D561" s="34"/>
      <c r="E561" s="34"/>
      <c r="F561" s="34"/>
      <c r="G561" s="34"/>
      <c r="H561" s="34"/>
      <c r="I561" s="34"/>
      <c r="J561" s="34"/>
    </row>
    <row r="562" spans="1:10" x14ac:dyDescent="0.25">
      <c r="A562" s="17" t="str">
        <f t="shared" si="43"/>
        <v>_</v>
      </c>
      <c r="B562" s="33"/>
      <c r="C562" s="33"/>
      <c r="D562" s="34"/>
      <c r="E562" s="34"/>
      <c r="F562" s="34"/>
      <c r="G562" s="34"/>
      <c r="H562" s="34"/>
      <c r="I562" s="34"/>
      <c r="J562" s="34"/>
    </row>
    <row r="563" spans="1:10" x14ac:dyDescent="0.25">
      <c r="A563" s="17" t="str">
        <f t="shared" si="43"/>
        <v>_</v>
      </c>
      <c r="B563" s="33"/>
      <c r="C563" s="33"/>
      <c r="D563" s="34"/>
      <c r="E563" s="34"/>
      <c r="F563" s="34"/>
      <c r="G563" s="34"/>
      <c r="H563" s="34"/>
      <c r="I563" s="34"/>
      <c r="J563" s="34"/>
    </row>
    <row r="564" spans="1:10" x14ac:dyDescent="0.25">
      <c r="A564" s="17" t="str">
        <f t="shared" si="43"/>
        <v>_</v>
      </c>
      <c r="B564" s="33"/>
      <c r="C564" s="33"/>
      <c r="D564" s="34"/>
      <c r="E564" s="34"/>
      <c r="F564" s="34"/>
      <c r="G564" s="34"/>
      <c r="H564" s="34"/>
      <c r="I564" s="34"/>
      <c r="J564" s="34"/>
    </row>
    <row r="565" spans="1:10" x14ac:dyDescent="0.25">
      <c r="A565" s="17" t="str">
        <f t="shared" si="43"/>
        <v>_</v>
      </c>
      <c r="B565" s="33"/>
      <c r="C565" s="33"/>
      <c r="D565" s="34"/>
      <c r="E565" s="34"/>
      <c r="F565" s="34"/>
      <c r="G565" s="34"/>
      <c r="H565" s="34"/>
      <c r="I565" s="34"/>
      <c r="J565" s="34"/>
    </row>
    <row r="566" spans="1:10" x14ac:dyDescent="0.25">
      <c r="A566" s="17" t="str">
        <f t="shared" si="43"/>
        <v>_</v>
      </c>
      <c r="B566" s="33"/>
      <c r="C566" s="33"/>
      <c r="D566" s="34"/>
      <c r="E566" s="34"/>
      <c r="F566" s="34"/>
      <c r="G566" s="34"/>
      <c r="H566" s="34"/>
      <c r="I566" s="34"/>
      <c r="J566" s="34"/>
    </row>
    <row r="567" spans="1:10" x14ac:dyDescent="0.25">
      <c r="A567" s="17" t="str">
        <f t="shared" si="43"/>
        <v>_</v>
      </c>
      <c r="B567" s="33"/>
      <c r="C567" s="33"/>
      <c r="D567" s="34"/>
      <c r="E567" s="34"/>
      <c r="F567" s="34"/>
      <c r="G567" s="34"/>
      <c r="H567" s="34"/>
      <c r="I567" s="34"/>
      <c r="J567" s="34"/>
    </row>
    <row r="568" spans="1:10" x14ac:dyDescent="0.25">
      <c r="A568" s="17" t="str">
        <f t="shared" si="43"/>
        <v>_</v>
      </c>
      <c r="B568" s="33"/>
      <c r="C568" s="33"/>
      <c r="D568" s="34"/>
      <c r="E568" s="34"/>
      <c r="F568" s="34"/>
      <c r="G568" s="34"/>
      <c r="H568" s="34"/>
      <c r="I568" s="34"/>
      <c r="J568" s="34"/>
    </row>
    <row r="569" spans="1:10" x14ac:dyDescent="0.25">
      <c r="A569" s="17" t="str">
        <f t="shared" si="43"/>
        <v>_</v>
      </c>
      <c r="B569" s="33"/>
      <c r="C569" s="33"/>
      <c r="D569" s="34"/>
      <c r="E569" s="34"/>
      <c r="F569" s="34"/>
      <c r="G569" s="34"/>
      <c r="H569" s="34"/>
      <c r="I569" s="34"/>
      <c r="J569" s="34"/>
    </row>
    <row r="570" spans="1:10" x14ac:dyDescent="0.25">
      <c r="A570" s="17" t="str">
        <f t="shared" si="43"/>
        <v>_</v>
      </c>
      <c r="B570" s="33"/>
      <c r="C570" s="33"/>
      <c r="D570" s="34"/>
      <c r="E570" s="34"/>
      <c r="F570" s="34"/>
      <c r="G570" s="34"/>
      <c r="H570" s="34"/>
      <c r="I570" s="34"/>
      <c r="J570" s="34"/>
    </row>
    <row r="571" spans="1:10" x14ac:dyDescent="0.25">
      <c r="A571" s="17" t="str">
        <f t="shared" si="43"/>
        <v>_</v>
      </c>
      <c r="B571" s="33"/>
      <c r="C571" s="33"/>
      <c r="D571" s="34"/>
      <c r="E571" s="34"/>
      <c r="F571" s="34"/>
      <c r="G571" s="34"/>
      <c r="H571" s="34"/>
      <c r="I571" s="34"/>
      <c r="J571" s="34"/>
    </row>
    <row r="572" spans="1:10" x14ac:dyDescent="0.25">
      <c r="A572" s="17" t="str">
        <f t="shared" si="43"/>
        <v>_</v>
      </c>
      <c r="B572" s="33"/>
      <c r="C572" s="33"/>
      <c r="D572" s="34"/>
      <c r="E572" s="34"/>
      <c r="F572" s="34"/>
      <c r="G572" s="34"/>
      <c r="H572" s="34"/>
      <c r="I572" s="34"/>
      <c r="J572" s="34"/>
    </row>
    <row r="573" spans="1:10" x14ac:dyDescent="0.25">
      <c r="A573" s="17" t="str">
        <f t="shared" si="43"/>
        <v>_</v>
      </c>
      <c r="B573" s="33"/>
      <c r="C573" s="33"/>
      <c r="D573" s="34"/>
      <c r="E573" s="34"/>
      <c r="F573" s="34"/>
      <c r="G573" s="34"/>
      <c r="H573" s="34"/>
      <c r="I573" s="34"/>
      <c r="J573" s="34"/>
    </row>
    <row r="574" spans="1:10" x14ac:dyDescent="0.25">
      <c r="A574" s="17" t="str">
        <f t="shared" si="43"/>
        <v>_</v>
      </c>
      <c r="B574" s="33"/>
      <c r="C574" s="33"/>
      <c r="D574" s="34"/>
      <c r="E574" s="34"/>
      <c r="F574" s="34"/>
      <c r="G574" s="34"/>
      <c r="H574" s="34"/>
      <c r="I574" s="34"/>
      <c r="J574" s="34"/>
    </row>
    <row r="575" spans="1:10" x14ac:dyDescent="0.25">
      <c r="A575" s="17" t="str">
        <f t="shared" si="43"/>
        <v>_</v>
      </c>
      <c r="B575" s="33"/>
      <c r="C575" s="33"/>
      <c r="D575" s="34"/>
      <c r="E575" s="34"/>
      <c r="F575" s="34"/>
      <c r="G575" s="34"/>
      <c r="H575" s="34"/>
      <c r="I575" s="34"/>
      <c r="J575" s="34"/>
    </row>
    <row r="576" spans="1:10" x14ac:dyDescent="0.25">
      <c r="A576" s="17" t="str">
        <f t="shared" si="43"/>
        <v>_</v>
      </c>
      <c r="B576" s="33"/>
      <c r="C576" s="33"/>
      <c r="D576" s="34"/>
      <c r="E576" s="34"/>
      <c r="F576" s="34"/>
      <c r="G576" s="34"/>
      <c r="H576" s="34"/>
      <c r="I576" s="34"/>
      <c r="J576" s="34"/>
    </row>
    <row r="577" spans="1:10" x14ac:dyDescent="0.25">
      <c r="A577" s="17" t="str">
        <f t="shared" si="43"/>
        <v>_</v>
      </c>
      <c r="B577" s="33"/>
      <c r="C577" s="33"/>
      <c r="D577" s="34"/>
      <c r="E577" s="34"/>
      <c r="F577" s="34"/>
      <c r="G577" s="34"/>
      <c r="H577" s="34"/>
      <c r="I577" s="34"/>
      <c r="J577" s="34"/>
    </row>
    <row r="578" spans="1:10" x14ac:dyDescent="0.25">
      <c r="A578" s="17" t="str">
        <f t="shared" si="43"/>
        <v>_</v>
      </c>
      <c r="B578" s="33"/>
      <c r="C578" s="33"/>
      <c r="D578" s="34"/>
      <c r="E578" s="34"/>
      <c r="F578" s="34"/>
      <c r="G578" s="34"/>
      <c r="H578" s="34"/>
      <c r="I578" s="34"/>
      <c r="J578" s="34"/>
    </row>
    <row r="579" spans="1:10" x14ac:dyDescent="0.25">
      <c r="A579" s="17" t="str">
        <f t="shared" ref="A579:A642" si="44">CONCATENATE(B579,"_",C579)</f>
        <v>_</v>
      </c>
      <c r="B579" s="33"/>
      <c r="C579" s="33"/>
      <c r="D579" s="34"/>
      <c r="E579" s="34"/>
      <c r="F579" s="34"/>
      <c r="G579" s="34"/>
      <c r="H579" s="34"/>
      <c r="I579" s="34"/>
      <c r="J579" s="34"/>
    </row>
    <row r="580" spans="1:10" x14ac:dyDescent="0.25">
      <c r="A580" s="17" t="str">
        <f t="shared" si="44"/>
        <v>_</v>
      </c>
      <c r="B580" s="33"/>
      <c r="C580" s="33"/>
      <c r="D580" s="34"/>
      <c r="E580" s="34"/>
      <c r="F580" s="34"/>
      <c r="G580" s="34"/>
      <c r="H580" s="34"/>
      <c r="I580" s="34"/>
      <c r="J580" s="34"/>
    </row>
    <row r="581" spans="1:10" x14ac:dyDescent="0.25">
      <c r="A581" s="17" t="str">
        <f t="shared" si="44"/>
        <v>_</v>
      </c>
      <c r="B581" s="33"/>
      <c r="C581" s="33"/>
      <c r="D581" s="34"/>
      <c r="E581" s="34"/>
      <c r="F581" s="34"/>
      <c r="G581" s="34"/>
      <c r="H581" s="34"/>
      <c r="I581" s="34"/>
      <c r="J581" s="34"/>
    </row>
    <row r="582" spans="1:10" x14ac:dyDescent="0.25">
      <c r="A582" s="17" t="str">
        <f t="shared" si="44"/>
        <v>_</v>
      </c>
      <c r="B582" s="33"/>
      <c r="C582" s="33"/>
      <c r="D582" s="34"/>
      <c r="E582" s="34"/>
      <c r="F582" s="34"/>
      <c r="G582" s="34"/>
      <c r="H582" s="34"/>
      <c r="I582" s="34"/>
      <c r="J582" s="34"/>
    </row>
    <row r="583" spans="1:10" x14ac:dyDescent="0.25">
      <c r="A583" s="17" t="str">
        <f t="shared" si="44"/>
        <v>_</v>
      </c>
      <c r="B583" s="33"/>
      <c r="C583" s="33"/>
      <c r="D583" s="34"/>
      <c r="E583" s="34"/>
      <c r="F583" s="34"/>
      <c r="G583" s="34"/>
      <c r="H583" s="34"/>
      <c r="I583" s="34"/>
      <c r="J583" s="34"/>
    </row>
    <row r="584" spans="1:10" x14ac:dyDescent="0.25">
      <c r="A584" s="17" t="str">
        <f t="shared" si="44"/>
        <v>_</v>
      </c>
      <c r="B584" s="33"/>
      <c r="C584" s="33"/>
      <c r="D584" s="34"/>
      <c r="E584" s="34"/>
      <c r="F584" s="34"/>
      <c r="G584" s="34"/>
      <c r="H584" s="34"/>
      <c r="I584" s="34"/>
      <c r="J584" s="34"/>
    </row>
    <row r="585" spans="1:10" x14ac:dyDescent="0.25">
      <c r="A585" s="17" t="str">
        <f t="shared" si="44"/>
        <v>_</v>
      </c>
      <c r="B585" s="33"/>
      <c r="C585" s="33"/>
      <c r="D585" s="34"/>
      <c r="E585" s="34"/>
      <c r="F585" s="34"/>
      <c r="G585" s="34"/>
      <c r="H585" s="34"/>
      <c r="I585" s="34"/>
      <c r="J585" s="34"/>
    </row>
    <row r="586" spans="1:10" x14ac:dyDescent="0.25">
      <c r="A586" s="17" t="str">
        <f t="shared" si="44"/>
        <v>_</v>
      </c>
      <c r="B586" s="33"/>
      <c r="C586" s="33"/>
      <c r="D586" s="34"/>
      <c r="E586" s="34"/>
      <c r="F586" s="34"/>
      <c r="G586" s="34"/>
      <c r="H586" s="34"/>
      <c r="I586" s="34"/>
      <c r="J586" s="34"/>
    </row>
    <row r="587" spans="1:10" x14ac:dyDescent="0.25">
      <c r="A587" s="17" t="str">
        <f t="shared" si="44"/>
        <v>_</v>
      </c>
      <c r="B587" s="33"/>
      <c r="C587" s="33"/>
      <c r="D587" s="34"/>
      <c r="E587" s="34"/>
      <c r="F587" s="34"/>
      <c r="G587" s="34"/>
      <c r="H587" s="34"/>
      <c r="I587" s="34"/>
      <c r="J587" s="34"/>
    </row>
    <row r="588" spans="1:10" x14ac:dyDescent="0.25">
      <c r="A588" s="17" t="str">
        <f t="shared" si="44"/>
        <v>_</v>
      </c>
      <c r="B588" s="33"/>
      <c r="C588" s="33"/>
      <c r="D588" s="34"/>
      <c r="E588" s="34"/>
      <c r="F588" s="34"/>
      <c r="G588" s="34"/>
      <c r="H588" s="34"/>
      <c r="I588" s="34"/>
      <c r="J588" s="34"/>
    </row>
    <row r="589" spans="1:10" x14ac:dyDescent="0.25">
      <c r="A589" s="17" t="str">
        <f t="shared" si="44"/>
        <v>_</v>
      </c>
      <c r="B589" s="33"/>
      <c r="C589" s="33"/>
      <c r="D589" s="34"/>
      <c r="E589" s="34"/>
      <c r="F589" s="34"/>
      <c r="G589" s="34"/>
      <c r="H589" s="34"/>
      <c r="I589" s="34"/>
      <c r="J589" s="34"/>
    </row>
    <row r="590" spans="1:10" x14ac:dyDescent="0.25">
      <c r="A590" s="17" t="str">
        <f t="shared" si="44"/>
        <v>_</v>
      </c>
      <c r="B590" s="33"/>
      <c r="C590" s="33"/>
      <c r="D590" s="34"/>
      <c r="E590" s="34"/>
      <c r="F590" s="34"/>
      <c r="G590" s="34"/>
      <c r="H590" s="34"/>
      <c r="I590" s="34"/>
      <c r="J590" s="34"/>
    </row>
    <row r="591" spans="1:10" x14ac:dyDescent="0.25">
      <c r="A591" s="17" t="str">
        <f t="shared" si="44"/>
        <v>_</v>
      </c>
      <c r="B591" s="33"/>
      <c r="C591" s="33"/>
      <c r="D591" s="34"/>
      <c r="E591" s="34"/>
      <c r="F591" s="34"/>
      <c r="G591" s="34"/>
      <c r="H591" s="34"/>
      <c r="I591" s="34"/>
      <c r="J591" s="34"/>
    </row>
    <row r="592" spans="1:10" x14ac:dyDescent="0.25">
      <c r="A592" s="17" t="str">
        <f t="shared" si="44"/>
        <v>_</v>
      </c>
      <c r="B592" s="33"/>
      <c r="C592" s="33"/>
      <c r="D592" s="34"/>
      <c r="E592" s="34"/>
      <c r="F592" s="34"/>
      <c r="G592" s="34"/>
      <c r="H592" s="34"/>
      <c r="I592" s="34"/>
      <c r="J592" s="34"/>
    </row>
    <row r="593" spans="1:10" x14ac:dyDescent="0.25">
      <c r="A593" s="17" t="str">
        <f t="shared" si="44"/>
        <v>_</v>
      </c>
      <c r="B593" s="33"/>
      <c r="C593" s="33"/>
      <c r="D593" s="34"/>
      <c r="E593" s="34"/>
      <c r="F593" s="34"/>
      <c r="G593" s="34"/>
      <c r="H593" s="34"/>
      <c r="I593" s="34"/>
      <c r="J593" s="34"/>
    </row>
    <row r="594" spans="1:10" x14ac:dyDescent="0.25">
      <c r="A594" s="17" t="str">
        <f t="shared" si="44"/>
        <v>_</v>
      </c>
      <c r="B594" s="33"/>
      <c r="C594" s="33"/>
      <c r="D594" s="34"/>
      <c r="E594" s="34"/>
      <c r="F594" s="34"/>
      <c r="G594" s="34"/>
      <c r="H594" s="34"/>
      <c r="I594" s="34"/>
      <c r="J594" s="34"/>
    </row>
    <row r="595" spans="1:10" x14ac:dyDescent="0.25">
      <c r="A595" s="17" t="str">
        <f t="shared" si="44"/>
        <v>_</v>
      </c>
      <c r="B595" s="33"/>
      <c r="C595" s="33"/>
      <c r="D595" s="34"/>
      <c r="E595" s="34"/>
      <c r="F595" s="34"/>
      <c r="G595" s="34"/>
      <c r="H595" s="34"/>
      <c r="I595" s="34"/>
      <c r="J595" s="34"/>
    </row>
    <row r="596" spans="1:10" x14ac:dyDescent="0.25">
      <c r="A596" s="17" t="str">
        <f t="shared" si="44"/>
        <v>_</v>
      </c>
      <c r="B596" s="33"/>
      <c r="C596" s="33"/>
      <c r="D596" s="34"/>
      <c r="E596" s="34"/>
      <c r="F596" s="34"/>
      <c r="G596" s="34"/>
      <c r="H596" s="34"/>
      <c r="I596" s="34"/>
      <c r="J596" s="34"/>
    </row>
    <row r="597" spans="1:10" x14ac:dyDescent="0.25">
      <c r="A597" s="17" t="str">
        <f t="shared" si="44"/>
        <v>_</v>
      </c>
      <c r="B597" s="33"/>
      <c r="C597" s="33"/>
      <c r="D597" s="34"/>
      <c r="E597" s="34"/>
      <c r="F597" s="34"/>
      <c r="G597" s="34"/>
      <c r="H597" s="34"/>
      <c r="I597" s="34"/>
      <c r="J597" s="34"/>
    </row>
    <row r="598" spans="1:10" x14ac:dyDescent="0.25">
      <c r="A598" s="17" t="str">
        <f t="shared" si="44"/>
        <v>_</v>
      </c>
      <c r="B598" s="33"/>
      <c r="C598" s="33"/>
      <c r="D598" s="34"/>
      <c r="E598" s="34"/>
      <c r="F598" s="34"/>
      <c r="G598" s="34"/>
      <c r="H598" s="34"/>
      <c r="I598" s="34"/>
      <c r="J598" s="34"/>
    </row>
    <row r="599" spans="1:10" x14ac:dyDescent="0.25">
      <c r="A599" s="17" t="str">
        <f t="shared" si="44"/>
        <v>_</v>
      </c>
      <c r="B599" s="33"/>
      <c r="C599" s="33"/>
      <c r="D599" s="34"/>
      <c r="E599" s="34"/>
      <c r="F599" s="34"/>
      <c r="G599" s="34"/>
      <c r="H599" s="34"/>
      <c r="I599" s="34"/>
      <c r="J599" s="34"/>
    </row>
    <row r="600" spans="1:10" x14ac:dyDescent="0.25">
      <c r="A600" s="17" t="str">
        <f t="shared" si="44"/>
        <v>_</v>
      </c>
      <c r="B600" s="33"/>
      <c r="C600" s="33"/>
      <c r="D600" s="34"/>
      <c r="E600" s="34"/>
      <c r="F600" s="34"/>
      <c r="G600" s="34"/>
      <c r="H600" s="34"/>
      <c r="I600" s="34"/>
      <c r="J600" s="34"/>
    </row>
    <row r="601" spans="1:10" x14ac:dyDescent="0.25">
      <c r="A601" s="17" t="str">
        <f t="shared" si="44"/>
        <v>_</v>
      </c>
      <c r="B601" s="33"/>
      <c r="C601" s="33"/>
      <c r="D601" s="34"/>
      <c r="E601" s="34"/>
      <c r="F601" s="34"/>
      <c r="G601" s="34"/>
      <c r="H601" s="34"/>
      <c r="I601" s="34"/>
      <c r="J601" s="34"/>
    </row>
    <row r="602" spans="1:10" x14ac:dyDescent="0.25">
      <c r="A602" s="17" t="str">
        <f t="shared" si="44"/>
        <v>_</v>
      </c>
      <c r="B602" s="33"/>
      <c r="C602" s="33"/>
      <c r="D602" s="34"/>
      <c r="E602" s="34"/>
      <c r="F602" s="34"/>
      <c r="G602" s="34"/>
      <c r="H602" s="34"/>
      <c r="I602" s="34"/>
      <c r="J602" s="34"/>
    </row>
    <row r="603" spans="1:10" x14ac:dyDescent="0.25">
      <c r="A603" s="17" t="str">
        <f t="shared" si="44"/>
        <v>_</v>
      </c>
      <c r="B603" s="33"/>
      <c r="C603" s="33"/>
      <c r="D603" s="34"/>
      <c r="E603" s="34"/>
      <c r="F603" s="34"/>
      <c r="G603" s="34"/>
      <c r="H603" s="34"/>
      <c r="I603" s="34"/>
      <c r="J603" s="34"/>
    </row>
    <row r="604" spans="1:10" x14ac:dyDescent="0.25">
      <c r="A604" s="17" t="str">
        <f t="shared" si="44"/>
        <v>_</v>
      </c>
      <c r="B604" s="33"/>
      <c r="C604" s="33"/>
      <c r="D604" s="34"/>
      <c r="E604" s="34"/>
      <c r="F604" s="34"/>
      <c r="G604" s="34"/>
      <c r="H604" s="34"/>
      <c r="I604" s="34"/>
      <c r="J604" s="34"/>
    </row>
    <row r="605" spans="1:10" x14ac:dyDescent="0.25">
      <c r="A605" s="17" t="str">
        <f t="shared" si="44"/>
        <v>_</v>
      </c>
      <c r="B605" s="33"/>
      <c r="C605" s="33"/>
      <c r="D605" s="34"/>
      <c r="E605" s="34"/>
      <c r="F605" s="34"/>
      <c r="G605" s="34"/>
      <c r="H605" s="34"/>
      <c r="I605" s="34"/>
      <c r="J605" s="34"/>
    </row>
    <row r="606" spans="1:10" x14ac:dyDescent="0.25">
      <c r="A606" s="17" t="str">
        <f t="shared" si="44"/>
        <v>_</v>
      </c>
      <c r="B606" s="33"/>
      <c r="C606" s="33"/>
      <c r="D606" s="34"/>
      <c r="E606" s="34"/>
      <c r="F606" s="34"/>
      <c r="G606" s="34"/>
      <c r="H606" s="34"/>
      <c r="I606" s="34"/>
      <c r="J606" s="34"/>
    </row>
    <row r="607" spans="1:10" x14ac:dyDescent="0.25">
      <c r="A607" s="17" t="str">
        <f t="shared" si="44"/>
        <v>_</v>
      </c>
      <c r="B607" s="33"/>
      <c r="C607" s="33"/>
      <c r="D607" s="34"/>
      <c r="E607" s="34"/>
      <c r="F607" s="34"/>
      <c r="G607" s="34"/>
      <c r="H607" s="34"/>
      <c r="I607" s="34"/>
      <c r="J607" s="34"/>
    </row>
    <row r="608" spans="1:10" x14ac:dyDescent="0.25">
      <c r="A608" s="17" t="str">
        <f t="shared" si="44"/>
        <v>_</v>
      </c>
      <c r="B608" s="33"/>
      <c r="C608" s="33"/>
      <c r="D608" s="34"/>
      <c r="E608" s="34"/>
      <c r="F608" s="34"/>
      <c r="G608" s="34"/>
      <c r="H608" s="34"/>
      <c r="I608" s="34"/>
      <c r="J608" s="34"/>
    </row>
    <row r="609" spans="1:10" x14ac:dyDescent="0.25">
      <c r="A609" s="17" t="str">
        <f t="shared" si="44"/>
        <v>_</v>
      </c>
      <c r="B609" s="33"/>
      <c r="C609" s="33"/>
      <c r="D609" s="34"/>
      <c r="E609" s="34"/>
      <c r="F609" s="34"/>
      <c r="G609" s="34"/>
      <c r="H609" s="34"/>
      <c r="I609" s="34"/>
      <c r="J609" s="34"/>
    </row>
    <row r="610" spans="1:10" x14ac:dyDescent="0.25">
      <c r="A610" s="17" t="str">
        <f t="shared" si="44"/>
        <v>_</v>
      </c>
      <c r="B610" s="33"/>
      <c r="C610" s="33"/>
      <c r="D610" s="34"/>
      <c r="E610" s="34"/>
      <c r="F610" s="34"/>
      <c r="G610" s="34"/>
      <c r="H610" s="34"/>
      <c r="I610" s="34"/>
      <c r="J610" s="34"/>
    </row>
    <row r="611" spans="1:10" x14ac:dyDescent="0.25">
      <c r="A611" s="17" t="str">
        <f t="shared" si="44"/>
        <v>_</v>
      </c>
      <c r="B611" s="33"/>
      <c r="C611" s="33"/>
      <c r="D611" s="34"/>
      <c r="E611" s="34"/>
      <c r="F611" s="34"/>
      <c r="G611" s="34"/>
      <c r="H611" s="34"/>
      <c r="I611" s="34"/>
      <c r="J611" s="34"/>
    </row>
    <row r="612" spans="1:10" x14ac:dyDescent="0.25">
      <c r="A612" s="17" t="str">
        <f t="shared" si="44"/>
        <v>_</v>
      </c>
      <c r="B612" s="33"/>
      <c r="C612" s="33"/>
      <c r="D612" s="34"/>
      <c r="E612" s="34"/>
      <c r="F612" s="34"/>
      <c r="G612" s="34"/>
      <c r="H612" s="34"/>
      <c r="I612" s="34"/>
      <c r="J612" s="34"/>
    </row>
    <row r="613" spans="1:10" x14ac:dyDescent="0.25">
      <c r="A613" s="17" t="str">
        <f t="shared" si="44"/>
        <v>_</v>
      </c>
      <c r="B613" s="33"/>
      <c r="C613" s="33"/>
      <c r="D613" s="34"/>
      <c r="E613" s="34"/>
      <c r="F613" s="34"/>
      <c r="G613" s="34"/>
      <c r="H613" s="34"/>
      <c r="I613" s="34"/>
      <c r="J613" s="34"/>
    </row>
    <row r="614" spans="1:10" x14ac:dyDescent="0.25">
      <c r="A614" s="17" t="str">
        <f t="shared" si="44"/>
        <v>_</v>
      </c>
      <c r="B614" s="33"/>
      <c r="C614" s="33"/>
      <c r="D614" s="34"/>
      <c r="E614" s="34"/>
      <c r="F614" s="34"/>
      <c r="G614" s="34"/>
      <c r="H614" s="34"/>
      <c r="I614" s="34"/>
      <c r="J614" s="34"/>
    </row>
    <row r="615" spans="1:10" x14ac:dyDescent="0.25">
      <c r="A615" s="17" t="str">
        <f t="shared" si="44"/>
        <v>_</v>
      </c>
      <c r="B615" s="33"/>
      <c r="C615" s="33"/>
      <c r="D615" s="34"/>
      <c r="E615" s="34"/>
      <c r="F615" s="34"/>
      <c r="G615" s="34"/>
      <c r="H615" s="34"/>
      <c r="I615" s="34"/>
      <c r="J615" s="34"/>
    </row>
    <row r="616" spans="1:10" x14ac:dyDescent="0.25">
      <c r="A616" s="17" t="str">
        <f t="shared" si="44"/>
        <v>_</v>
      </c>
      <c r="B616" s="33"/>
      <c r="C616" s="33"/>
      <c r="D616" s="34"/>
      <c r="E616" s="34"/>
      <c r="F616" s="34"/>
      <c r="G616" s="34"/>
      <c r="H616" s="34"/>
      <c r="I616" s="34"/>
      <c r="J616" s="34"/>
    </row>
    <row r="617" spans="1:10" x14ac:dyDescent="0.25">
      <c r="A617" s="17" t="str">
        <f t="shared" si="44"/>
        <v>_</v>
      </c>
      <c r="B617" s="33"/>
      <c r="C617" s="33"/>
      <c r="D617" s="34"/>
      <c r="E617" s="34"/>
      <c r="F617" s="34"/>
      <c r="G617" s="34"/>
      <c r="H617" s="34"/>
      <c r="I617" s="34"/>
      <c r="J617" s="34"/>
    </row>
    <row r="618" spans="1:10" x14ac:dyDescent="0.25">
      <c r="A618" s="17" t="str">
        <f t="shared" si="44"/>
        <v>_</v>
      </c>
      <c r="B618" s="33"/>
      <c r="C618" s="33"/>
      <c r="D618" s="34"/>
      <c r="E618" s="34"/>
      <c r="F618" s="34"/>
      <c r="G618" s="34"/>
      <c r="H618" s="34"/>
      <c r="I618" s="34"/>
      <c r="J618" s="34"/>
    </row>
    <row r="619" spans="1:10" x14ac:dyDescent="0.25">
      <c r="A619" s="17" t="str">
        <f t="shared" si="44"/>
        <v>_</v>
      </c>
      <c r="B619" s="33"/>
      <c r="C619" s="33"/>
      <c r="D619" s="34"/>
      <c r="E619" s="34"/>
      <c r="F619" s="34"/>
      <c r="G619" s="34"/>
      <c r="H619" s="34"/>
      <c r="I619" s="34"/>
      <c r="J619" s="34"/>
    </row>
    <row r="620" spans="1:10" x14ac:dyDescent="0.25">
      <c r="A620" s="17" t="str">
        <f t="shared" si="44"/>
        <v>_</v>
      </c>
      <c r="B620" s="33"/>
      <c r="C620" s="33"/>
      <c r="D620" s="34"/>
      <c r="E620" s="34"/>
      <c r="F620" s="34"/>
      <c r="G620" s="34"/>
      <c r="H620" s="34"/>
      <c r="I620" s="34"/>
      <c r="J620" s="34"/>
    </row>
    <row r="621" spans="1:10" x14ac:dyDescent="0.25">
      <c r="A621" s="17" t="str">
        <f t="shared" si="44"/>
        <v>_</v>
      </c>
      <c r="B621" s="33"/>
      <c r="C621" s="33"/>
      <c r="D621" s="34"/>
      <c r="E621" s="34"/>
      <c r="F621" s="34"/>
      <c r="G621" s="34"/>
      <c r="H621" s="34"/>
      <c r="I621" s="34"/>
      <c r="J621" s="34"/>
    </row>
    <row r="622" spans="1:10" x14ac:dyDescent="0.25">
      <c r="A622" s="17" t="str">
        <f t="shared" si="44"/>
        <v>_</v>
      </c>
      <c r="B622" s="33"/>
      <c r="C622" s="33"/>
      <c r="D622" s="34"/>
      <c r="E622" s="34"/>
      <c r="F622" s="34"/>
      <c r="G622" s="34"/>
      <c r="H622" s="34"/>
      <c r="I622" s="34"/>
      <c r="J622" s="34"/>
    </row>
    <row r="623" spans="1:10" x14ac:dyDescent="0.25">
      <c r="A623" s="17" t="str">
        <f t="shared" si="44"/>
        <v>_</v>
      </c>
      <c r="B623" s="33"/>
      <c r="C623" s="33"/>
      <c r="D623" s="34"/>
      <c r="E623" s="34"/>
      <c r="F623" s="34"/>
      <c r="G623" s="34"/>
      <c r="H623" s="34"/>
      <c r="I623" s="34"/>
      <c r="J623" s="34"/>
    </row>
    <row r="624" spans="1:10" x14ac:dyDescent="0.25">
      <c r="A624" s="17" t="str">
        <f t="shared" si="44"/>
        <v>_</v>
      </c>
      <c r="B624" s="33"/>
      <c r="C624" s="33"/>
      <c r="D624" s="34"/>
      <c r="E624" s="34"/>
      <c r="F624" s="34"/>
      <c r="G624" s="34"/>
      <c r="H624" s="34"/>
      <c r="I624" s="34"/>
      <c r="J624" s="34"/>
    </row>
    <row r="625" spans="1:10" x14ac:dyDescent="0.25">
      <c r="A625" s="17" t="str">
        <f t="shared" si="44"/>
        <v>_</v>
      </c>
      <c r="B625" s="33"/>
      <c r="C625" s="33"/>
      <c r="D625" s="34"/>
      <c r="E625" s="34"/>
      <c r="F625" s="34"/>
      <c r="G625" s="34"/>
      <c r="H625" s="34"/>
      <c r="I625" s="34"/>
      <c r="J625" s="34"/>
    </row>
    <row r="626" spans="1:10" x14ac:dyDescent="0.25">
      <c r="A626" s="17" t="str">
        <f t="shared" si="44"/>
        <v>_</v>
      </c>
      <c r="B626" s="33"/>
      <c r="C626" s="33"/>
      <c r="D626" s="34"/>
      <c r="E626" s="34"/>
      <c r="F626" s="34"/>
      <c r="G626" s="34"/>
      <c r="H626" s="34"/>
      <c r="I626" s="34"/>
      <c r="J626" s="34"/>
    </row>
    <row r="627" spans="1:10" x14ac:dyDescent="0.25">
      <c r="A627" s="17" t="str">
        <f t="shared" si="44"/>
        <v>_</v>
      </c>
      <c r="B627" s="33"/>
      <c r="C627" s="33"/>
      <c r="D627" s="34"/>
      <c r="E627" s="34"/>
      <c r="F627" s="34"/>
      <c r="G627" s="34"/>
      <c r="H627" s="34"/>
      <c r="I627" s="34"/>
      <c r="J627" s="34"/>
    </row>
    <row r="628" spans="1:10" x14ac:dyDescent="0.25">
      <c r="A628" s="17" t="str">
        <f t="shared" si="44"/>
        <v>_</v>
      </c>
      <c r="B628" s="33"/>
      <c r="C628" s="33"/>
      <c r="D628" s="34"/>
      <c r="E628" s="34"/>
      <c r="F628" s="34"/>
      <c r="G628" s="34"/>
      <c r="H628" s="34"/>
      <c r="I628" s="34"/>
      <c r="J628" s="34"/>
    </row>
    <row r="629" spans="1:10" x14ac:dyDescent="0.25">
      <c r="A629" s="17" t="str">
        <f t="shared" si="44"/>
        <v>_</v>
      </c>
      <c r="B629" s="33"/>
      <c r="C629" s="33"/>
      <c r="D629" s="34"/>
      <c r="E629" s="34"/>
      <c r="F629" s="34"/>
      <c r="G629" s="34"/>
      <c r="H629" s="34"/>
      <c r="I629" s="34"/>
      <c r="J629" s="34"/>
    </row>
    <row r="630" spans="1:10" x14ac:dyDescent="0.25">
      <c r="A630" s="17" t="str">
        <f t="shared" si="44"/>
        <v>_</v>
      </c>
      <c r="B630" s="33"/>
      <c r="C630" s="33"/>
      <c r="D630" s="34"/>
      <c r="E630" s="34"/>
      <c r="F630" s="34"/>
      <c r="G630" s="34"/>
      <c r="H630" s="34"/>
      <c r="I630" s="34"/>
      <c r="J630" s="34"/>
    </row>
    <row r="631" spans="1:10" x14ac:dyDescent="0.25">
      <c r="A631" s="17" t="str">
        <f t="shared" si="44"/>
        <v>_</v>
      </c>
      <c r="B631" s="33"/>
      <c r="C631" s="33"/>
      <c r="D631" s="34"/>
      <c r="E631" s="34"/>
      <c r="F631" s="34"/>
      <c r="G631" s="34"/>
      <c r="H631" s="34"/>
      <c r="I631" s="34"/>
      <c r="J631" s="34"/>
    </row>
    <row r="632" spans="1:10" x14ac:dyDescent="0.25">
      <c r="A632" s="17" t="str">
        <f t="shared" si="44"/>
        <v>_</v>
      </c>
      <c r="B632" s="33"/>
      <c r="C632" s="33"/>
      <c r="D632" s="34"/>
      <c r="E632" s="34"/>
      <c r="F632" s="34"/>
      <c r="G632" s="34"/>
      <c r="H632" s="34"/>
      <c r="I632" s="34"/>
      <c r="J632" s="34"/>
    </row>
    <row r="633" spans="1:10" x14ac:dyDescent="0.25">
      <c r="A633" s="17" t="str">
        <f t="shared" si="44"/>
        <v>_</v>
      </c>
      <c r="B633" s="33"/>
      <c r="C633" s="33"/>
      <c r="D633" s="34"/>
      <c r="E633" s="34"/>
      <c r="F633" s="34"/>
      <c r="G633" s="34"/>
      <c r="H633" s="34"/>
      <c r="I633" s="34"/>
      <c r="J633" s="34"/>
    </row>
    <row r="634" spans="1:10" x14ac:dyDescent="0.25">
      <c r="A634" s="17" t="str">
        <f t="shared" si="44"/>
        <v>_</v>
      </c>
      <c r="B634" s="33"/>
      <c r="C634" s="33"/>
      <c r="D634" s="34"/>
      <c r="E634" s="34"/>
      <c r="F634" s="34"/>
      <c r="G634" s="34"/>
      <c r="H634" s="34"/>
      <c r="I634" s="34"/>
      <c r="J634" s="34"/>
    </row>
    <row r="635" spans="1:10" x14ac:dyDescent="0.25">
      <c r="A635" s="17" t="str">
        <f t="shared" si="44"/>
        <v>_</v>
      </c>
      <c r="B635" s="33"/>
      <c r="C635" s="33"/>
      <c r="D635" s="34"/>
      <c r="E635" s="34"/>
      <c r="F635" s="34"/>
      <c r="G635" s="34"/>
      <c r="H635" s="34"/>
      <c r="I635" s="34"/>
      <c r="J635" s="34"/>
    </row>
    <row r="636" spans="1:10" x14ac:dyDescent="0.25">
      <c r="A636" s="17" t="str">
        <f t="shared" si="44"/>
        <v>_</v>
      </c>
      <c r="B636" s="33"/>
      <c r="C636" s="33"/>
      <c r="D636" s="34"/>
      <c r="E636" s="34"/>
      <c r="F636" s="34"/>
      <c r="G636" s="34"/>
      <c r="H636" s="34"/>
      <c r="I636" s="34"/>
      <c r="J636" s="34"/>
    </row>
    <row r="637" spans="1:10" x14ac:dyDescent="0.25">
      <c r="A637" s="17" t="str">
        <f t="shared" si="44"/>
        <v>_</v>
      </c>
      <c r="B637" s="33"/>
      <c r="C637" s="33"/>
      <c r="D637" s="34"/>
      <c r="E637" s="34"/>
      <c r="F637" s="34"/>
      <c r="G637" s="34"/>
      <c r="H637" s="34"/>
      <c r="I637" s="34"/>
      <c r="J637" s="34"/>
    </row>
    <row r="638" spans="1:10" x14ac:dyDescent="0.25">
      <c r="A638" s="17" t="str">
        <f t="shared" si="44"/>
        <v>_</v>
      </c>
      <c r="B638" s="33"/>
      <c r="C638" s="33"/>
      <c r="D638" s="34"/>
      <c r="E638" s="34"/>
      <c r="F638" s="34"/>
      <c r="G638" s="34"/>
      <c r="H638" s="34"/>
      <c r="I638" s="34"/>
      <c r="J638" s="34"/>
    </row>
    <row r="639" spans="1:10" x14ac:dyDescent="0.25">
      <c r="A639" s="17" t="str">
        <f t="shared" si="44"/>
        <v>_</v>
      </c>
      <c r="B639" s="33"/>
      <c r="C639" s="33"/>
      <c r="D639" s="34"/>
      <c r="E639" s="34"/>
      <c r="F639" s="34"/>
      <c r="G639" s="34"/>
      <c r="H639" s="34"/>
      <c r="I639" s="34"/>
      <c r="J639" s="34"/>
    </row>
    <row r="640" spans="1:10" x14ac:dyDescent="0.25">
      <c r="A640" s="17" t="str">
        <f t="shared" si="44"/>
        <v>_</v>
      </c>
      <c r="B640" s="33"/>
      <c r="C640" s="33"/>
      <c r="D640" s="34"/>
      <c r="E640" s="34"/>
      <c r="F640" s="34"/>
      <c r="G640" s="34"/>
      <c r="H640" s="34"/>
      <c r="I640" s="34"/>
      <c r="J640" s="34"/>
    </row>
    <row r="641" spans="1:10" x14ac:dyDescent="0.25">
      <c r="A641" s="17" t="str">
        <f t="shared" si="44"/>
        <v>_</v>
      </c>
      <c r="B641" s="33"/>
      <c r="C641" s="33"/>
      <c r="D641" s="34"/>
      <c r="E641" s="34"/>
      <c r="F641" s="34"/>
      <c r="G641" s="34"/>
      <c r="H641" s="34"/>
      <c r="I641" s="34"/>
      <c r="J641" s="34"/>
    </row>
    <row r="642" spans="1:10" x14ac:dyDescent="0.25">
      <c r="A642" s="17" t="str">
        <f t="shared" si="44"/>
        <v>_</v>
      </c>
      <c r="B642" s="33"/>
      <c r="C642" s="33"/>
      <c r="D642" s="34"/>
      <c r="E642" s="34"/>
      <c r="F642" s="34"/>
      <c r="G642" s="34"/>
      <c r="H642" s="34"/>
      <c r="I642" s="34"/>
      <c r="J642" s="34"/>
    </row>
    <row r="643" spans="1:10" x14ac:dyDescent="0.25">
      <c r="A643" s="17" t="str">
        <f t="shared" ref="A643:A679" si="45">CONCATENATE(B643,"_",C643)</f>
        <v>_</v>
      </c>
      <c r="B643" s="33"/>
      <c r="C643" s="33"/>
      <c r="D643" s="34"/>
      <c r="E643" s="34"/>
      <c r="F643" s="34"/>
      <c r="G643" s="34"/>
      <c r="H643" s="34"/>
      <c r="I643" s="34"/>
      <c r="J643" s="34"/>
    </row>
    <row r="644" spans="1:10" x14ac:dyDescent="0.25">
      <c r="A644" s="17" t="str">
        <f t="shared" si="45"/>
        <v>_</v>
      </c>
      <c r="B644" s="33"/>
      <c r="C644" s="33"/>
      <c r="D644" s="34"/>
      <c r="E644" s="34"/>
      <c r="F644" s="34"/>
      <c r="G644" s="34"/>
      <c r="H644" s="34"/>
      <c r="I644" s="34"/>
      <c r="J644" s="34"/>
    </row>
    <row r="645" spans="1:10" x14ac:dyDescent="0.25">
      <c r="A645" s="17" t="str">
        <f t="shared" si="45"/>
        <v>_</v>
      </c>
      <c r="B645" s="33"/>
      <c r="C645" s="33"/>
      <c r="D645" s="34"/>
      <c r="E645" s="34"/>
      <c r="F645" s="34"/>
      <c r="G645" s="34"/>
      <c r="H645" s="34"/>
      <c r="I645" s="34"/>
      <c r="J645" s="34"/>
    </row>
    <row r="646" spans="1:10" x14ac:dyDescent="0.25">
      <c r="A646" s="17" t="str">
        <f t="shared" si="45"/>
        <v>_</v>
      </c>
      <c r="B646" s="33"/>
      <c r="C646" s="33"/>
      <c r="D646" s="34"/>
      <c r="E646" s="34"/>
      <c r="F646" s="34"/>
      <c r="G646" s="34"/>
      <c r="H646" s="34"/>
      <c r="I646" s="34"/>
      <c r="J646" s="34"/>
    </row>
    <row r="647" spans="1:10" x14ac:dyDescent="0.25">
      <c r="A647" s="17" t="str">
        <f t="shared" si="45"/>
        <v>_</v>
      </c>
      <c r="B647" s="33"/>
      <c r="C647" s="33"/>
      <c r="D647" s="34"/>
      <c r="E647" s="34"/>
      <c r="F647" s="34"/>
      <c r="G647" s="34"/>
      <c r="H647" s="34"/>
      <c r="I647" s="34"/>
      <c r="J647" s="34"/>
    </row>
    <row r="648" spans="1:10" x14ac:dyDescent="0.25">
      <c r="A648" s="17" t="str">
        <f t="shared" si="45"/>
        <v>_</v>
      </c>
      <c r="B648" s="33"/>
      <c r="C648" s="33"/>
      <c r="D648" s="34"/>
      <c r="E648" s="34"/>
      <c r="F648" s="34"/>
      <c r="G648" s="34"/>
      <c r="H648" s="34"/>
      <c r="I648" s="34"/>
      <c r="J648" s="34"/>
    </row>
    <row r="649" spans="1:10" x14ac:dyDescent="0.25">
      <c r="A649" s="17" t="str">
        <f t="shared" si="45"/>
        <v>_</v>
      </c>
      <c r="B649" s="33"/>
      <c r="C649" s="33"/>
      <c r="D649" s="34"/>
      <c r="E649" s="34"/>
      <c r="F649" s="34"/>
      <c r="G649" s="34"/>
      <c r="H649" s="34"/>
      <c r="I649" s="34"/>
      <c r="J649" s="34"/>
    </row>
    <row r="650" spans="1:10" x14ac:dyDescent="0.25">
      <c r="A650" s="17" t="str">
        <f t="shared" si="45"/>
        <v>_</v>
      </c>
      <c r="B650" s="33"/>
      <c r="C650" s="33"/>
      <c r="D650" s="34"/>
      <c r="E650" s="34"/>
      <c r="F650" s="34"/>
      <c r="G650" s="34"/>
      <c r="H650" s="34"/>
      <c r="I650" s="34"/>
      <c r="J650" s="34"/>
    </row>
    <row r="651" spans="1:10" x14ac:dyDescent="0.25">
      <c r="A651" s="17" t="str">
        <f t="shared" si="45"/>
        <v>_</v>
      </c>
      <c r="B651" s="33"/>
      <c r="C651" s="33"/>
      <c r="D651" s="34"/>
      <c r="E651" s="34"/>
      <c r="F651" s="34"/>
      <c r="G651" s="34"/>
      <c r="H651" s="34"/>
      <c r="I651" s="34"/>
      <c r="J651" s="34"/>
    </row>
    <row r="652" spans="1:10" x14ac:dyDescent="0.25">
      <c r="A652" s="17" t="str">
        <f t="shared" si="45"/>
        <v>_</v>
      </c>
      <c r="B652" s="33"/>
      <c r="C652" s="33"/>
      <c r="D652" s="34"/>
      <c r="E652" s="34"/>
      <c r="F652" s="34"/>
      <c r="G652" s="34"/>
      <c r="H652" s="34"/>
      <c r="I652" s="34"/>
      <c r="J652" s="34"/>
    </row>
    <row r="653" spans="1:10" x14ac:dyDescent="0.25">
      <c r="A653" s="17" t="str">
        <f t="shared" si="45"/>
        <v>_</v>
      </c>
      <c r="B653" s="33"/>
      <c r="C653" s="33"/>
      <c r="D653" s="34"/>
      <c r="E653" s="34"/>
      <c r="F653" s="34"/>
      <c r="G653" s="34"/>
      <c r="H653" s="34"/>
      <c r="I653" s="34"/>
      <c r="J653" s="34"/>
    </row>
    <row r="654" spans="1:10" x14ac:dyDescent="0.25">
      <c r="A654" s="17" t="str">
        <f t="shared" si="45"/>
        <v>_</v>
      </c>
      <c r="B654" s="33"/>
      <c r="C654" s="33"/>
      <c r="D654" s="34"/>
      <c r="E654" s="34"/>
      <c r="F654" s="34"/>
      <c r="G654" s="34"/>
      <c r="H654" s="34"/>
      <c r="I654" s="34"/>
      <c r="J654" s="34"/>
    </row>
    <row r="655" spans="1:10" x14ac:dyDescent="0.25">
      <c r="A655" s="17" t="str">
        <f t="shared" si="45"/>
        <v>_</v>
      </c>
      <c r="B655" s="33"/>
      <c r="C655" s="33"/>
      <c r="D655" s="34"/>
      <c r="E655" s="34"/>
      <c r="F655" s="34"/>
      <c r="G655" s="34"/>
      <c r="H655" s="34"/>
      <c r="I655" s="34"/>
      <c r="J655" s="34"/>
    </row>
    <row r="656" spans="1:10" x14ac:dyDescent="0.25">
      <c r="A656" s="17" t="str">
        <f t="shared" si="45"/>
        <v>_</v>
      </c>
      <c r="B656" s="33"/>
      <c r="C656" s="33"/>
      <c r="D656" s="34"/>
      <c r="E656" s="34"/>
      <c r="F656" s="34"/>
      <c r="G656" s="34"/>
      <c r="H656" s="34"/>
      <c r="I656" s="34"/>
      <c r="J656" s="34"/>
    </row>
    <row r="657" spans="1:10" x14ac:dyDescent="0.25">
      <c r="A657" s="17" t="str">
        <f t="shared" si="45"/>
        <v>_</v>
      </c>
      <c r="B657" s="33"/>
      <c r="C657" s="33"/>
      <c r="D657" s="34"/>
      <c r="E657" s="34"/>
      <c r="F657" s="34"/>
      <c r="G657" s="34"/>
      <c r="H657" s="34"/>
      <c r="I657" s="34"/>
      <c r="J657" s="34"/>
    </row>
    <row r="658" spans="1:10" x14ac:dyDescent="0.25">
      <c r="A658" s="17" t="str">
        <f t="shared" si="45"/>
        <v>_</v>
      </c>
      <c r="B658" s="33"/>
      <c r="C658" s="33"/>
      <c r="D658" s="34"/>
      <c r="E658" s="34"/>
      <c r="F658" s="34"/>
      <c r="G658" s="34"/>
      <c r="H658" s="34"/>
      <c r="I658" s="34"/>
      <c r="J658" s="34"/>
    </row>
    <row r="659" spans="1:10" x14ac:dyDescent="0.25">
      <c r="A659" s="17" t="str">
        <f t="shared" si="45"/>
        <v>_</v>
      </c>
      <c r="B659" s="33"/>
      <c r="C659" s="33"/>
      <c r="D659" s="34"/>
      <c r="E659" s="34"/>
      <c r="F659" s="34"/>
      <c r="G659" s="34"/>
      <c r="H659" s="34"/>
      <c r="I659" s="34"/>
      <c r="J659" s="34"/>
    </row>
    <row r="660" spans="1:10" x14ac:dyDescent="0.25">
      <c r="A660" s="17" t="str">
        <f t="shared" si="45"/>
        <v>_</v>
      </c>
      <c r="B660" s="33"/>
      <c r="C660" s="33"/>
      <c r="D660" s="34"/>
      <c r="E660" s="34"/>
      <c r="F660" s="34"/>
      <c r="G660" s="34"/>
      <c r="H660" s="34"/>
      <c r="I660" s="34"/>
      <c r="J660" s="34"/>
    </row>
    <row r="661" spans="1:10" x14ac:dyDescent="0.25">
      <c r="A661" s="17" t="str">
        <f t="shared" si="45"/>
        <v>_</v>
      </c>
      <c r="B661" s="33"/>
      <c r="C661" s="33"/>
      <c r="D661" s="34"/>
      <c r="E661" s="34"/>
      <c r="F661" s="34"/>
      <c r="G661" s="34"/>
      <c r="H661" s="34"/>
      <c r="I661" s="34"/>
      <c r="J661" s="34"/>
    </row>
    <row r="662" spans="1:10" x14ac:dyDescent="0.25">
      <c r="A662" s="17" t="str">
        <f t="shared" si="45"/>
        <v>_</v>
      </c>
      <c r="B662" s="33"/>
      <c r="C662" s="33"/>
      <c r="D662" s="34"/>
      <c r="E662" s="34"/>
      <c r="F662" s="34"/>
      <c r="G662" s="34"/>
      <c r="H662" s="34"/>
      <c r="I662" s="34"/>
      <c r="J662" s="34"/>
    </row>
    <row r="663" spans="1:10" x14ac:dyDescent="0.25">
      <c r="A663" s="17" t="str">
        <f t="shared" si="45"/>
        <v>_</v>
      </c>
      <c r="B663" s="33"/>
      <c r="C663" s="33"/>
      <c r="D663" s="34"/>
      <c r="E663" s="34"/>
      <c r="F663" s="34"/>
      <c r="G663" s="34"/>
      <c r="H663" s="34"/>
      <c r="I663" s="34"/>
      <c r="J663" s="34"/>
    </row>
    <row r="664" spans="1:10" x14ac:dyDescent="0.25">
      <c r="A664" s="17" t="str">
        <f t="shared" si="45"/>
        <v>_</v>
      </c>
      <c r="B664" s="33"/>
      <c r="C664" s="33"/>
      <c r="D664" s="34"/>
      <c r="E664" s="34"/>
      <c r="F664" s="34"/>
      <c r="G664" s="34"/>
      <c r="H664" s="34"/>
      <c r="I664" s="34"/>
      <c r="J664" s="34"/>
    </row>
    <row r="665" spans="1:10" x14ac:dyDescent="0.25">
      <c r="A665" s="17" t="str">
        <f t="shared" si="45"/>
        <v>_</v>
      </c>
      <c r="B665" s="33"/>
      <c r="C665" s="33"/>
      <c r="D665" s="34"/>
      <c r="E665" s="34"/>
      <c r="F665" s="34"/>
      <c r="G665" s="34"/>
      <c r="H665" s="34"/>
      <c r="I665" s="34"/>
      <c r="J665" s="34"/>
    </row>
    <row r="666" spans="1:10" x14ac:dyDescent="0.25">
      <c r="A666" s="17" t="str">
        <f t="shared" si="45"/>
        <v>_</v>
      </c>
      <c r="B666" s="33"/>
      <c r="C666" s="33"/>
      <c r="D666" s="34"/>
      <c r="E666" s="34"/>
      <c r="F666" s="34"/>
      <c r="G666" s="34"/>
      <c r="H666" s="34"/>
      <c r="I666" s="34"/>
      <c r="J666" s="34"/>
    </row>
    <row r="667" spans="1:10" x14ac:dyDescent="0.25">
      <c r="A667" s="17" t="str">
        <f t="shared" si="45"/>
        <v>_</v>
      </c>
      <c r="B667" s="33"/>
      <c r="C667" s="33"/>
      <c r="D667" s="34"/>
      <c r="E667" s="34"/>
      <c r="F667" s="34"/>
      <c r="G667" s="34"/>
      <c r="H667" s="34"/>
      <c r="I667" s="34"/>
      <c r="J667" s="34"/>
    </row>
    <row r="668" spans="1:10" x14ac:dyDescent="0.25">
      <c r="A668" s="17" t="str">
        <f t="shared" si="45"/>
        <v>_</v>
      </c>
      <c r="B668" s="33"/>
      <c r="C668" s="33"/>
      <c r="D668" s="34"/>
      <c r="E668" s="34"/>
      <c r="F668" s="34"/>
      <c r="G668" s="34"/>
      <c r="H668" s="34"/>
      <c r="I668" s="34"/>
      <c r="J668" s="34"/>
    </row>
    <row r="669" spans="1:10" x14ac:dyDescent="0.25">
      <c r="A669" s="17" t="str">
        <f t="shared" si="45"/>
        <v>_</v>
      </c>
      <c r="B669" s="33"/>
      <c r="C669" s="33"/>
      <c r="D669" s="34"/>
      <c r="E669" s="34"/>
      <c r="F669" s="34"/>
      <c r="G669" s="34"/>
      <c r="H669" s="34"/>
      <c r="I669" s="34"/>
      <c r="J669" s="34"/>
    </row>
    <row r="670" spans="1:10" x14ac:dyDescent="0.25">
      <c r="A670" s="17" t="str">
        <f t="shared" si="45"/>
        <v>_</v>
      </c>
      <c r="B670" s="33"/>
      <c r="C670" s="33"/>
      <c r="D670" s="34"/>
      <c r="E670" s="34"/>
      <c r="F670" s="34"/>
      <c r="G670" s="34"/>
      <c r="H670" s="34"/>
      <c r="I670" s="34"/>
      <c r="J670" s="34"/>
    </row>
    <row r="671" spans="1:10" x14ac:dyDescent="0.25">
      <c r="A671" s="17" t="str">
        <f t="shared" si="45"/>
        <v>_</v>
      </c>
      <c r="B671" s="33"/>
      <c r="C671" s="33"/>
      <c r="D671" s="34"/>
      <c r="E671" s="34"/>
      <c r="F671" s="34"/>
      <c r="G671" s="34"/>
      <c r="H671" s="34"/>
      <c r="I671" s="34"/>
      <c r="J671" s="34"/>
    </row>
    <row r="672" spans="1:10" x14ac:dyDescent="0.25">
      <c r="A672" s="17" t="str">
        <f t="shared" si="45"/>
        <v>_</v>
      </c>
      <c r="B672" s="33"/>
      <c r="C672" s="33"/>
      <c r="D672" s="34"/>
      <c r="E672" s="34"/>
      <c r="F672" s="34"/>
      <c r="G672" s="34"/>
      <c r="H672" s="34"/>
      <c r="I672" s="34"/>
      <c r="J672" s="34"/>
    </row>
    <row r="673" spans="1:10" x14ac:dyDescent="0.25">
      <c r="A673" s="17" t="str">
        <f t="shared" si="45"/>
        <v>_</v>
      </c>
      <c r="B673" s="33"/>
      <c r="C673" s="33"/>
      <c r="D673" s="34"/>
      <c r="E673" s="34"/>
      <c r="F673" s="34"/>
      <c r="G673" s="34"/>
      <c r="H673" s="34"/>
      <c r="I673" s="34"/>
      <c r="J673" s="34"/>
    </row>
    <row r="674" spans="1:10" x14ac:dyDescent="0.25">
      <c r="A674" s="17" t="str">
        <f t="shared" si="45"/>
        <v>_</v>
      </c>
      <c r="B674" s="33"/>
      <c r="C674" s="33"/>
      <c r="D674" s="34"/>
      <c r="E674" s="34"/>
      <c r="F674" s="34"/>
      <c r="G674" s="34"/>
      <c r="H674" s="34"/>
      <c r="I674" s="34"/>
      <c r="J674" s="34"/>
    </row>
    <row r="675" spans="1:10" x14ac:dyDescent="0.25">
      <c r="A675" s="17" t="str">
        <f t="shared" si="45"/>
        <v>_</v>
      </c>
      <c r="B675" s="33"/>
      <c r="C675" s="33"/>
      <c r="D675" s="34"/>
      <c r="E675" s="34"/>
      <c r="F675" s="34"/>
      <c r="G675" s="34"/>
      <c r="H675" s="34"/>
      <c r="I675" s="34"/>
      <c r="J675" s="34"/>
    </row>
    <row r="676" spans="1:10" x14ac:dyDescent="0.25">
      <c r="A676" s="17" t="str">
        <f t="shared" si="45"/>
        <v>_</v>
      </c>
      <c r="B676" s="33"/>
      <c r="C676" s="33"/>
      <c r="D676" s="34"/>
      <c r="E676" s="34"/>
      <c r="F676" s="34"/>
      <c r="G676" s="34"/>
      <c r="H676" s="34"/>
      <c r="I676" s="34"/>
      <c r="J676" s="34"/>
    </row>
    <row r="677" spans="1:10" x14ac:dyDescent="0.25">
      <c r="A677" s="17" t="str">
        <f t="shared" si="45"/>
        <v>_</v>
      </c>
      <c r="B677" s="33"/>
      <c r="C677" s="33"/>
      <c r="D677" s="34"/>
      <c r="E677" s="34"/>
      <c r="F677" s="34"/>
      <c r="G677" s="34"/>
      <c r="H677" s="34"/>
      <c r="I677" s="34"/>
      <c r="J677" s="34"/>
    </row>
    <row r="678" spans="1:10" x14ac:dyDescent="0.25">
      <c r="A678" s="17" t="str">
        <f t="shared" si="45"/>
        <v>_</v>
      </c>
      <c r="B678" s="33"/>
      <c r="C678" s="33"/>
      <c r="D678" s="34"/>
      <c r="E678" s="34"/>
      <c r="F678" s="34"/>
      <c r="G678" s="34"/>
      <c r="H678" s="34"/>
      <c r="I678" s="34"/>
      <c r="J678" s="34"/>
    </row>
    <row r="679" spans="1:10" x14ac:dyDescent="0.25">
      <c r="A679" s="17" t="str">
        <f t="shared" si="45"/>
        <v>_</v>
      </c>
      <c r="B679" s="33"/>
      <c r="C679" s="33"/>
      <c r="D679" s="34"/>
      <c r="E679" s="34"/>
      <c r="F679" s="34"/>
      <c r="G679" s="34"/>
      <c r="H679" s="34"/>
      <c r="I679" s="34"/>
      <c r="J679" s="34"/>
    </row>
  </sheetData>
  <phoneticPr fontId="76" type="noConversion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2</vt:i4>
      </vt:variant>
    </vt:vector>
  </HeadingPairs>
  <TitlesOfParts>
    <vt:vector size="14" baseType="lpstr">
      <vt:lpstr>UEB</vt:lpstr>
      <vt:lpstr>CH</vt:lpstr>
      <vt:lpstr>REG_DEF</vt:lpstr>
      <vt:lpstr>FPRE_REG</vt:lpstr>
      <vt:lpstr>te</vt:lpstr>
      <vt:lpstr>hi</vt:lpstr>
      <vt:lpstr>Fragen</vt:lpstr>
      <vt:lpstr>ch_hev_ung_dat</vt:lpstr>
      <vt:lpstr>ch_hev_dat</vt:lpstr>
      <vt:lpstr>ch_verkettung</vt:lpstr>
      <vt:lpstr>ch_fpre_dat</vt:lpstr>
      <vt:lpstr>reg_fpre_dat</vt:lpstr>
      <vt:lpstr>REG_DEF!Druckbereich</vt:lpstr>
      <vt:lpstr>UEB!Druckbereich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 Lehner</dc:creator>
  <cp:lastModifiedBy>Anna Zimmermann</cp:lastModifiedBy>
  <cp:lastPrinted>2013-05-30T12:42:16Z</cp:lastPrinted>
  <dcterms:created xsi:type="dcterms:W3CDTF">2012-03-14T12:59:56Z</dcterms:created>
  <dcterms:modified xsi:type="dcterms:W3CDTF">2021-05-21T11:56:14Z</dcterms:modified>
</cp:coreProperties>
</file>